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codeName="ThisWorkbook" defaultThemeVersion="124226"/>
  <mc:AlternateContent xmlns:mc="http://schemas.openxmlformats.org/markup-compatibility/2006">
    <mc:Choice Requires="x15">
      <x15ac:absPath xmlns:x15ac="http://schemas.microsoft.com/office/spreadsheetml/2010/11/ac" url="C:\Users\Sandra\Documents\EMS, Inc\Green Remediation\SEFA spreadsheets\2019_SEFA update\Nov 2019 uploading V3\re-saved HGL files uploaded\"/>
    </mc:Choice>
  </mc:AlternateContent>
  <xr:revisionPtr revIDLastSave="0" documentId="8_{FDAD4A39-55D7-40E9-9F92-B8558D27BC10}" xr6:coauthVersionLast="45" xr6:coauthVersionMax="45" xr10:uidLastSave="{00000000-0000-0000-0000-000000000000}"/>
  <bookViews>
    <workbookView xWindow="-28920" yWindow="-2985" windowWidth="29040" windowHeight="15840" tabRatio="864" xr2:uid="{00000000-000D-0000-FFFF-FFFF00000000}"/>
  </bookViews>
  <sheets>
    <sheet name="General" sheetId="8" r:id="rId1"/>
    <sheet name="Intro to SEFA" sheetId="102" r:id="rId2"/>
    <sheet name="Instructions" sheetId="103" r:id="rId3"/>
    <sheet name="Summary" sheetId="1" r:id="rId4"/>
    <sheet name="Totals by Scope and Component" sheetId="79" r:id="rId5"/>
    <sheet name="Energy &amp; Air 1" sheetId="5" r:id="rId6"/>
    <sheet name="Energy &amp; Air 2" sheetId="46" r:id="rId7"/>
    <sheet name="Energy &amp; Air 3" sheetId="47" r:id="rId8"/>
    <sheet name="Energy &amp; Air 4" sheetId="48" r:id="rId9"/>
    <sheet name="Energy &amp; Air 5" sheetId="49" r:id="rId10"/>
    <sheet name="Energy &amp; Air 6" sheetId="50" r:id="rId11"/>
    <sheet name="All Energy &amp; Air" sheetId="51" r:id="rId12"/>
  </sheets>
  <definedNames>
    <definedName name="Acid" localSheetId="2">#REF!</definedName>
    <definedName name="Acid" localSheetId="1">#REF!</definedName>
    <definedName name="Acid">#REF!</definedName>
    <definedName name="Asphalt" localSheetId="2">#REF!</definedName>
    <definedName name="Asphalt" localSheetId="1">#REF!</definedName>
    <definedName name="Asphalt">#REF!</definedName>
    <definedName name="Borrow" localSheetId="2">#REF!</definedName>
    <definedName name="Borrow" localSheetId="1">#REF!</definedName>
    <definedName name="Borrow">#REF!</definedName>
    <definedName name="Cement" localSheetId="2">#REF!</definedName>
    <definedName name="Cement" localSheetId="1">#REF!</definedName>
    <definedName name="Cement">#REF!</definedName>
    <definedName name="Clay" localSheetId="2">#REF!</definedName>
    <definedName name="Clay" localSheetId="1">#REF!</definedName>
    <definedName name="Clay">#REF!</definedName>
    <definedName name="Concrete" localSheetId="2">#REF!</definedName>
    <definedName name="Concrete" localSheetId="1">#REF!</definedName>
    <definedName name="Concrete">#REF!</definedName>
    <definedName name="Diesel_Off" localSheetId="2">#REF!</definedName>
    <definedName name="Diesel_Off" localSheetId="1">#REF!</definedName>
    <definedName name="Diesel_Off">#REF!</definedName>
    <definedName name="Elec_Use" localSheetId="2">#REF!</definedName>
    <definedName name="Elec_Use" localSheetId="1">#REF!</definedName>
    <definedName name="Elec_Use">#REF!</definedName>
    <definedName name="equipment" localSheetId="2">#REF!</definedName>
    <definedName name="equipment" localSheetId="1">#REF!</definedName>
    <definedName name="equipment">#REF!</definedName>
    <definedName name="EVO" localSheetId="2">#REF!</definedName>
    <definedName name="EVO" localSheetId="1">#REF!</definedName>
    <definedName name="EVO">#REF!</definedName>
    <definedName name="fuel_eu" localSheetId="2">#REF!</definedName>
    <definedName name="fuel_eu" localSheetId="1">#REF!</definedName>
    <definedName name="fuel_eu">#REF!</definedName>
    <definedName name="fuel_mt" localSheetId="2">#REF!</definedName>
    <definedName name="fuel_mt" localSheetId="1">#REF!</definedName>
    <definedName name="fuel_mt">#REF!</definedName>
    <definedName name="fuel_pt" localSheetId="2">#REF!</definedName>
    <definedName name="fuel_pt" localSheetId="1">#REF!</definedName>
    <definedName name="fuel_pt">#REF!</definedName>
    <definedName name="GAC_coco" localSheetId="2">#REF!</definedName>
    <definedName name="GAC_coco" localSheetId="1">#REF!</definedName>
    <definedName name="GAC_coco">#REF!</definedName>
    <definedName name="GAC_R" localSheetId="2">#REF!</definedName>
    <definedName name="GAC_R" localSheetId="1">#REF!</definedName>
    <definedName name="GAC_R">#REF!</definedName>
    <definedName name="GAC_V" localSheetId="2">#REF!</definedName>
    <definedName name="GAC_V" localSheetId="1">#REF!</definedName>
    <definedName name="GAC_V">#REF!</definedName>
    <definedName name="Gas_Off" localSheetId="2">#REF!</definedName>
    <definedName name="Gas_Off" localSheetId="1">#REF!</definedName>
    <definedName name="Gas_Off">#REF!</definedName>
    <definedName name="GHG_Emis" localSheetId="2">#REF!</definedName>
    <definedName name="GHG_Emis" localSheetId="1">#REF!</definedName>
    <definedName name="GHG_Emis">#REF!</definedName>
    <definedName name="GHG_Seq" localSheetId="2">#REF!</definedName>
    <definedName name="GHG_Seq" localSheetId="1">#REF!</definedName>
    <definedName name="GHG_Seq">#REF!</definedName>
    <definedName name="H2O2" localSheetId="2">#REF!</definedName>
    <definedName name="H2O2" localSheetId="1">#REF!</definedName>
    <definedName name="H2O2">#REF!</definedName>
    <definedName name="HAP_Emis" localSheetId="2">#REF!</definedName>
    <definedName name="HAP_Emis" localSheetId="1">#REF!</definedName>
    <definedName name="HAP_Emis">#REF!</definedName>
    <definedName name="HDPE" localSheetId="2">#REF!</definedName>
    <definedName name="HDPE" localSheetId="1">#REF!</definedName>
    <definedName name="HDPE">#REF!</definedName>
    <definedName name="heavyhours" localSheetId="2">#REF!</definedName>
    <definedName name="heavyhours" localSheetId="1">#REF!</definedName>
    <definedName name="heavyhours">#REF!</definedName>
    <definedName name="heavymiles" localSheetId="2">#REF!</definedName>
    <definedName name="heavymiles" localSheetId="1">#REF!</definedName>
    <definedName name="heavymiles">#REF!</definedName>
    <definedName name="hours" localSheetId="2">#REF!</definedName>
    <definedName name="hours" localSheetId="1">#REF!</definedName>
    <definedName name="hours">#REF!</definedName>
    <definedName name="KMnO4" localSheetId="2">#REF!</definedName>
    <definedName name="KMnO4" localSheetId="1">#REF!</definedName>
    <definedName name="KMnO4">#REF!</definedName>
    <definedName name="level" localSheetId="2">#REF!</definedName>
    <definedName name="level" localSheetId="1">#REF!</definedName>
    <definedName name="level">#REF!</definedName>
    <definedName name="levels" localSheetId="2">#REF!</definedName>
    <definedName name="levels" localSheetId="1">#REF!</definedName>
    <definedName name="levels">#REF!</definedName>
    <definedName name="Lime" localSheetId="2">#REF!</definedName>
    <definedName name="Lime" localSheetId="1">#REF!</definedName>
    <definedName name="Lime">#REF!</definedName>
    <definedName name="material" localSheetId="2">#REF!</definedName>
    <definedName name="material" localSheetId="1">#REF!</definedName>
    <definedName name="material">#REF!</definedName>
    <definedName name="materialsmiles" localSheetId="2">#REF!</definedName>
    <definedName name="materialsmiles" localSheetId="1">#REF!</definedName>
    <definedName name="materialsmiles">#REF!</definedName>
    <definedName name="materialstrips" localSheetId="2">#REF!</definedName>
    <definedName name="materialstrips" localSheetId="1">#REF!</definedName>
    <definedName name="materialstrips">#REF!</definedName>
    <definedName name="mode" localSheetId="2">#REF!</definedName>
    <definedName name="mode" localSheetId="1">#REF!</definedName>
    <definedName name="mode">#REF!</definedName>
    <definedName name="modem" localSheetId="2">#REF!</definedName>
    <definedName name="modem" localSheetId="1">#REF!</definedName>
    <definedName name="modem">#REF!</definedName>
    <definedName name="Molasses" localSheetId="2">#REF!</definedName>
    <definedName name="Molasses" localSheetId="1">#REF!</definedName>
    <definedName name="Molasses">#REF!</definedName>
    <definedName name="N_Fert" localSheetId="2">#REF!</definedName>
    <definedName name="N_Fert" localSheetId="1">#REF!</definedName>
    <definedName name="N_Fert">#REF!</definedName>
    <definedName name="NaOH" localSheetId="2">#REF!</definedName>
    <definedName name="NaOH" localSheetId="1">#REF!</definedName>
    <definedName name="NaOH">#REF!</definedName>
    <definedName name="NG" localSheetId="2">#REF!</definedName>
    <definedName name="NG" localSheetId="1">#REF!</definedName>
    <definedName name="NG">#REF!</definedName>
    <definedName name="offsiteB20" localSheetId="2">#REF!</definedName>
    <definedName name="offsiteB20" localSheetId="1">#REF!</definedName>
    <definedName name="offsiteB20">#REF!</definedName>
    <definedName name="offsiteE85" localSheetId="2">#REF!</definedName>
    <definedName name="offsiteE85" localSheetId="1">#REF!</definedName>
    <definedName name="offsiteE85">#REF!</definedName>
    <definedName name="onsiteB20" localSheetId="2">#REF!</definedName>
    <definedName name="onsiteB20" localSheetId="1">#REF!</definedName>
    <definedName name="onsiteB20">#REF!</definedName>
    <definedName name="onsiteE85" localSheetId="2">#REF!</definedName>
    <definedName name="onsiteE85" localSheetId="1">#REF!</definedName>
    <definedName name="onsiteE85">#REF!</definedName>
    <definedName name="Other1" localSheetId="2">#REF!</definedName>
    <definedName name="Other1" localSheetId="1">#REF!</definedName>
    <definedName name="Other1">#REF!</definedName>
    <definedName name="Other2" localSheetId="2">#REF!</definedName>
    <definedName name="Other2" localSheetId="1">#REF!</definedName>
    <definedName name="Other2">#REF!</definedName>
    <definedName name="Other3" localSheetId="2">#REF!</definedName>
    <definedName name="Other3" localSheetId="1">#REF!</definedName>
    <definedName name="Other3">#REF!</definedName>
    <definedName name="Other4" localSheetId="2">#REF!</definedName>
    <definedName name="Other4" localSheetId="1">#REF!</definedName>
    <definedName name="Other4">#REF!</definedName>
    <definedName name="Other5" localSheetId="2">#REF!</definedName>
    <definedName name="Other5" localSheetId="1">#REF!</definedName>
    <definedName name="Other5">#REF!</definedName>
    <definedName name="P_Fert" localSheetId="2">#REF!</definedName>
    <definedName name="P_Fert" localSheetId="1">#REF!</definedName>
    <definedName name="P_Fert">#REF!</definedName>
    <definedName name="passengermiles" localSheetId="2">#REF!</definedName>
    <definedName name="passengermiles" localSheetId="1">#REF!</definedName>
    <definedName name="passengermiles">#REF!</definedName>
    <definedName name="passengertrips" localSheetId="2">#REF!</definedName>
    <definedName name="passengertrips" localSheetId="1">#REF!</definedName>
    <definedName name="passengertrips">#REF!</definedName>
    <definedName name="Polymer" localSheetId="2">#REF!</definedName>
    <definedName name="Polymer" localSheetId="1">#REF!</definedName>
    <definedName name="Polymer">#REF!</definedName>
    <definedName name="potwatertrans" localSheetId="2">#REF!</definedName>
    <definedName name="potwatertrans" localSheetId="1">#REF!</definedName>
    <definedName name="potwatertrans">#REF!</definedName>
    <definedName name="_xlnm.Print_Area" localSheetId="0">General!$A$1:$H$57</definedName>
    <definedName name="_xlnm.Print_Area" localSheetId="3">Summary!$A$1:$K$44</definedName>
    <definedName name="_xlnm.Print_Area" localSheetId="4">'Totals by Scope and Component'!$A$1:$BH$76</definedName>
    <definedName name="PV" localSheetId="2">#REF!</definedName>
    <definedName name="PV" localSheetId="1">#REF!</definedName>
    <definedName name="PV">#REF!</definedName>
    <definedName name="PVC" localSheetId="2">#REF!</definedName>
    <definedName name="PVC" localSheetId="1">#REF!</definedName>
    <definedName name="PVC">#REF!</definedName>
    <definedName name="RECs" localSheetId="2">#REF!</definedName>
    <definedName name="RECs" localSheetId="1">#REF!</definedName>
    <definedName name="RECs">#REF!</definedName>
    <definedName name="S_Steel" localSheetId="2">#REF!</definedName>
    <definedName name="S_Steel" localSheetId="1">#REF!</definedName>
    <definedName name="S_Steel">#REF!</definedName>
    <definedName name="Sand" localSheetId="2">#REF!</definedName>
    <definedName name="Sand" localSheetId="1">#REF!</definedName>
    <definedName name="Sand">#REF!</definedName>
    <definedName name="Seed" localSheetId="2">#REF!</definedName>
    <definedName name="Seed" localSheetId="1">#REF!</definedName>
    <definedName name="Seed">#REF!</definedName>
    <definedName name="Sequester" localSheetId="2">#REF!</definedName>
    <definedName name="Sequester" localSheetId="1">#REF!</definedName>
    <definedName name="Sequester">#REF!</definedName>
    <definedName name="Steel" localSheetId="2">#REF!</definedName>
    <definedName name="Steel" localSheetId="1">#REF!</definedName>
    <definedName name="Steel">#REF!</definedName>
    <definedName name="trips" localSheetId="2">#REF!</definedName>
    <definedName name="trips" localSheetId="1">#REF!</definedName>
    <definedName name="trips">#REF!</definedName>
    <definedName name="waste" localSheetId="2">#REF!</definedName>
    <definedName name="waste" localSheetId="1">#REF!</definedName>
    <definedName name="waste">#REF!</definedName>
    <definedName name="wastemiles" localSheetId="2">#REF!</definedName>
    <definedName name="wastemiles" localSheetId="1">#REF!</definedName>
    <definedName name="wastemiles">#REF!</definedName>
    <definedName name="wastetrips" localSheetId="2">#REF!</definedName>
    <definedName name="wastetrips" localSheetId="1">#REF!</definedName>
    <definedName name="wastetrips">#REF!</definedName>
    <definedName name="Whey" localSheetId="2">#REF!</definedName>
    <definedName name="Whey" localSheetId="1">#REF!</definedName>
    <definedName name="Whe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 i="1" l="1"/>
  <c r="K1" i="1"/>
  <c r="I80" i="79" l="1"/>
  <c r="H80" i="79"/>
  <c r="G80" i="79"/>
  <c r="F80" i="79"/>
  <c r="E80" i="79"/>
  <c r="D80" i="79"/>
  <c r="AY2" i="79" l="1"/>
  <c r="AY1" i="79"/>
  <c r="AO2" i="79"/>
  <c r="AO1" i="79"/>
  <c r="AE2" i="79"/>
  <c r="AE1" i="79"/>
  <c r="U2" i="79"/>
  <c r="U1" i="79"/>
  <c r="K2" i="79"/>
  <c r="K1" i="79"/>
  <c r="A1" i="79"/>
  <c r="A2" i="79"/>
  <c r="I2" i="51"/>
  <c r="I1" i="51"/>
  <c r="I2" i="50"/>
  <c r="I1" i="50"/>
  <c r="I2" i="49"/>
  <c r="I1" i="49"/>
  <c r="I2" i="48"/>
  <c r="I1" i="48"/>
  <c r="I2" i="47"/>
  <c r="I1" i="47"/>
  <c r="I2" i="46"/>
  <c r="I1" i="46"/>
  <c r="I2" i="5"/>
  <c r="I1" i="5"/>
  <c r="J6" i="1" l="1"/>
  <c r="I6" i="1"/>
  <c r="H6" i="1"/>
  <c r="G6" i="1"/>
  <c r="F6" i="1"/>
  <c r="E6" i="1"/>
  <c r="A4" i="51" l="1"/>
  <c r="AZ64" i="79" l="1"/>
  <c r="AP64" i="79"/>
  <c r="AF64" i="79"/>
  <c r="V64" i="79"/>
  <c r="L64" i="79"/>
  <c r="B64" i="79"/>
  <c r="AZ63" i="79"/>
  <c r="AP63" i="79"/>
  <c r="AF63" i="79"/>
  <c r="V63" i="79"/>
  <c r="L63" i="79"/>
  <c r="B63" i="79"/>
  <c r="AZ62" i="79"/>
  <c r="AP62" i="79"/>
  <c r="AF62" i="79"/>
  <c r="V62" i="79"/>
  <c r="L62" i="79"/>
  <c r="B62" i="79"/>
  <c r="AZ61" i="79"/>
  <c r="AP61" i="79"/>
  <c r="AF61" i="79"/>
  <c r="V61" i="79"/>
  <c r="L61" i="79"/>
  <c r="B61" i="79"/>
  <c r="BF60" i="79"/>
  <c r="BE60" i="79"/>
  <c r="BD60" i="79"/>
  <c r="BC60" i="79"/>
  <c r="BB60" i="79"/>
  <c r="BA60" i="79"/>
  <c r="AV60" i="79"/>
  <c r="AU60" i="79"/>
  <c r="AT60" i="79"/>
  <c r="AS60" i="79"/>
  <c r="AR60" i="79"/>
  <c r="AQ60" i="79"/>
  <c r="AL60" i="79"/>
  <c r="AK60" i="79"/>
  <c r="AJ60" i="79"/>
  <c r="AI60" i="79"/>
  <c r="AH60" i="79"/>
  <c r="AG60" i="79"/>
  <c r="AB60" i="79"/>
  <c r="AA60" i="79"/>
  <c r="Z60" i="79"/>
  <c r="Y60" i="79"/>
  <c r="X60" i="79"/>
  <c r="W60" i="79"/>
  <c r="R60" i="79"/>
  <c r="Q60" i="79"/>
  <c r="P60" i="79"/>
  <c r="O60" i="79"/>
  <c r="N60" i="79"/>
  <c r="M60" i="79"/>
  <c r="H60" i="79"/>
  <c r="G60" i="79"/>
  <c r="F60" i="79"/>
  <c r="E60" i="79"/>
  <c r="D60" i="79"/>
  <c r="C60" i="79"/>
  <c r="AZ59" i="79"/>
  <c r="AP59" i="79"/>
  <c r="AF59" i="79"/>
  <c r="V59" i="79"/>
  <c r="B59" i="79"/>
  <c r="AZ58" i="79"/>
  <c r="AP58" i="79"/>
  <c r="AF58" i="79"/>
  <c r="V58" i="79"/>
  <c r="L58" i="79"/>
  <c r="B58" i="79"/>
  <c r="A4" i="50" l="1"/>
  <c r="A4" i="49"/>
  <c r="A4" i="48"/>
  <c r="A4" i="47"/>
  <c r="A4" i="46"/>
  <c r="A4" i="5"/>
  <c r="A29" i="51" l="1"/>
  <c r="A29" i="50"/>
  <c r="A29" i="49"/>
  <c r="A29" i="48"/>
  <c r="A29" i="47"/>
  <c r="A29" i="46"/>
  <c r="A29" i="5"/>
  <c r="C20" i="1"/>
  <c r="D84" i="79"/>
  <c r="E83" i="79"/>
  <c r="G81" i="79"/>
  <c r="I82" i="79"/>
  <c r="H84" i="79"/>
  <c r="I83" i="79"/>
  <c r="H81" i="79"/>
  <c r="G83" i="79"/>
  <c r="G82" i="79"/>
  <c r="H82" i="79"/>
  <c r="D82" i="79"/>
  <c r="E82" i="79"/>
  <c r="F82" i="79"/>
  <c r="E81" i="79"/>
  <c r="E84" i="79"/>
  <c r="F83" i="79"/>
  <c r="F84" i="79"/>
  <c r="I81" i="79"/>
  <c r="I84" i="79"/>
  <c r="H83" i="79"/>
  <c r="G84" i="79"/>
  <c r="F81" i="79"/>
  <c r="C21" i="1"/>
  <c r="J82" i="79" l="1"/>
  <c r="J84" i="79"/>
  <c r="G24" i="47"/>
  <c r="G25" i="50"/>
  <c r="G21" i="5"/>
  <c r="I9" i="1"/>
  <c r="I10" i="1"/>
  <c r="F7" i="1"/>
  <c r="G8" i="1"/>
  <c r="J8" i="1"/>
  <c r="G10" i="1"/>
  <c r="I8" i="1"/>
  <c r="G25" i="47"/>
  <c r="F9" i="1"/>
  <c r="D81" i="79"/>
  <c r="G24" i="50"/>
  <c r="G24" i="49"/>
  <c r="G21" i="46"/>
  <c r="H9" i="1"/>
  <c r="J10" i="1"/>
  <c r="H10" i="1"/>
  <c r="G7" i="1"/>
  <c r="J7" i="1"/>
  <c r="G24" i="48"/>
  <c r="G25" i="49"/>
  <c r="J9" i="1"/>
  <c r="G9" i="1"/>
  <c r="D83" i="79"/>
  <c r="H8" i="1"/>
  <c r="G25" i="48"/>
  <c r="E7" i="1"/>
  <c r="F10" i="1"/>
  <c r="I7" i="1"/>
  <c r="H7" i="1"/>
  <c r="J81" i="79" l="1"/>
  <c r="J83" i="79"/>
  <c r="K7" i="1"/>
  <c r="H27" i="1"/>
  <c r="J26" i="1"/>
  <c r="E9" i="1"/>
  <c r="I27" i="1"/>
  <c r="G27" i="1"/>
  <c r="H26" i="1"/>
  <c r="J27" i="1"/>
  <c r="I26" i="1"/>
  <c r="G26" i="1"/>
  <c r="E10" i="1"/>
  <c r="K9" i="1" l="1"/>
  <c r="K10" i="1" s="1"/>
  <c r="F8" i="1"/>
  <c r="E8" i="1"/>
  <c r="K8" i="1" l="1"/>
  <c r="G24" i="5"/>
  <c r="G25" i="5"/>
  <c r="G25" i="46"/>
  <c r="G24" i="46"/>
  <c r="F26" i="1"/>
  <c r="G20" i="5"/>
  <c r="G11" i="1"/>
  <c r="H10" i="47"/>
  <c r="G24" i="51"/>
  <c r="F10" i="47"/>
  <c r="E26" i="1"/>
  <c r="I11" i="1"/>
  <c r="C10" i="47"/>
  <c r="F27" i="1"/>
  <c r="H11" i="1"/>
  <c r="F11" i="1"/>
  <c r="E10" i="47"/>
  <c r="E27" i="1"/>
  <c r="J11" i="1"/>
  <c r="B10" i="47"/>
  <c r="G25" i="51"/>
  <c r="D10" i="47"/>
  <c r="E10" i="48"/>
  <c r="C10" i="48"/>
  <c r="H10" i="48"/>
  <c r="B10" i="49"/>
  <c r="D9" i="5"/>
  <c r="D10" i="46"/>
  <c r="C10" i="5"/>
  <c r="E10" i="49"/>
  <c r="F11" i="49"/>
  <c r="G28" i="1"/>
  <c r="F12" i="1"/>
  <c r="J28" i="1"/>
  <c r="E12" i="1"/>
  <c r="I12" i="1"/>
  <c r="F10" i="49"/>
  <c r="E10" i="5"/>
  <c r="H10" i="50"/>
  <c r="G12" i="1"/>
  <c r="D10" i="5"/>
  <c r="E10" i="46"/>
  <c r="D9" i="46"/>
  <c r="B10" i="48"/>
  <c r="D10" i="50"/>
  <c r="F10" i="48"/>
  <c r="F11" i="50"/>
  <c r="C10" i="46"/>
  <c r="H10" i="46"/>
  <c r="H12" i="1"/>
  <c r="F28" i="1"/>
  <c r="I28" i="1"/>
  <c r="H28" i="1"/>
  <c r="C10" i="49"/>
  <c r="D10" i="48"/>
  <c r="F9" i="5"/>
  <c r="J12" i="1"/>
  <c r="E10" i="50"/>
  <c r="C10" i="50"/>
  <c r="H10" i="5"/>
  <c r="F9" i="46"/>
  <c r="H10" i="49"/>
  <c r="F10" i="46"/>
  <c r="B10" i="50"/>
  <c r="B10" i="5"/>
  <c r="C11" i="49"/>
  <c r="D10" i="49"/>
  <c r="F10" i="50"/>
  <c r="B10" i="46"/>
  <c r="F10" i="5"/>
  <c r="E28" i="1"/>
  <c r="E11" i="50"/>
  <c r="H11" i="47"/>
  <c r="E9" i="5"/>
  <c r="C10" i="51"/>
  <c r="C11" i="50"/>
  <c r="E9" i="46"/>
  <c r="D10" i="51"/>
  <c r="E10" i="51"/>
  <c r="F11" i="48"/>
  <c r="H11" i="50"/>
  <c r="D11" i="50"/>
  <c r="D11" i="46"/>
  <c r="F11" i="46"/>
  <c r="B10" i="51"/>
  <c r="E11" i="48"/>
  <c r="H11" i="48"/>
  <c r="H10" i="51"/>
  <c r="C9" i="5"/>
  <c r="H11" i="5"/>
  <c r="E11" i="49"/>
  <c r="G22" i="49"/>
  <c r="E11" i="47"/>
  <c r="G22" i="47"/>
  <c r="F11" i="47"/>
  <c r="G22" i="50"/>
  <c r="G22" i="5"/>
  <c r="D11" i="5"/>
  <c r="H11" i="49"/>
  <c r="H11" i="46"/>
  <c r="G22" i="48"/>
  <c r="E11" i="1"/>
  <c r="D11" i="48"/>
  <c r="D11" i="49"/>
  <c r="C11" i="47"/>
  <c r="H9" i="5"/>
  <c r="G22" i="46"/>
  <c r="C11" i="48"/>
  <c r="C11" i="46"/>
  <c r="F10" i="51"/>
  <c r="E11" i="5"/>
  <c r="D11" i="47"/>
  <c r="E11" i="46"/>
  <c r="H9" i="46"/>
  <c r="C9" i="46"/>
  <c r="C11" i="5"/>
  <c r="F11" i="5"/>
  <c r="E30" i="1"/>
  <c r="B9" i="5"/>
  <c r="J16" i="1"/>
  <c r="G16" i="1"/>
  <c r="J17" i="1"/>
  <c r="J14" i="1"/>
  <c r="E14" i="1"/>
  <c r="H14" i="1"/>
  <c r="H16" i="1"/>
  <c r="E13" i="1"/>
  <c r="H13" i="1"/>
  <c r="G21" i="48"/>
  <c r="F17" i="1"/>
  <c r="E16" i="1"/>
  <c r="F13" i="1"/>
  <c r="G21" i="47"/>
  <c r="B11" i="50"/>
  <c r="I17" i="1"/>
  <c r="I14" i="1"/>
  <c r="G13" i="1"/>
  <c r="B11" i="46"/>
  <c r="G21" i="50"/>
  <c r="G21" i="49"/>
  <c r="H17" i="1"/>
  <c r="E17" i="1"/>
  <c r="J13" i="1"/>
  <c r="B11" i="47"/>
  <c r="B11" i="49"/>
  <c r="G17" i="1"/>
  <c r="I13" i="1"/>
  <c r="G14" i="1"/>
  <c r="B11" i="48"/>
  <c r="B11" i="5"/>
  <c r="F16" i="1"/>
  <c r="I16" i="1"/>
  <c r="F14" i="1"/>
  <c r="E9" i="47"/>
  <c r="E11" i="51"/>
  <c r="C11" i="51"/>
  <c r="D11" i="51"/>
  <c r="G22" i="51"/>
  <c r="E9" i="50"/>
  <c r="C9" i="48"/>
  <c r="F9" i="49"/>
  <c r="C9" i="47"/>
  <c r="H11" i="51"/>
  <c r="H9" i="47"/>
  <c r="K14" i="1"/>
  <c r="D9" i="49"/>
  <c r="E9" i="48"/>
  <c r="C9" i="50"/>
  <c r="D9" i="50"/>
  <c r="C9" i="49"/>
  <c r="F9" i="50"/>
  <c r="E9" i="49"/>
  <c r="D9" i="48"/>
  <c r="H9" i="49"/>
  <c r="I30" i="1"/>
  <c r="D9" i="47"/>
  <c r="F11" i="51"/>
  <c r="H9" i="50"/>
  <c r="J30" i="1"/>
  <c r="F9" i="47"/>
  <c r="F9" i="48"/>
  <c r="H9" i="48"/>
  <c r="G30" i="1"/>
  <c r="G21" i="1"/>
  <c r="I20" i="1"/>
  <c r="H18" i="1"/>
  <c r="H22" i="1"/>
  <c r="H20" i="1"/>
  <c r="G21" i="51"/>
  <c r="I15" i="1"/>
  <c r="H19" i="1"/>
  <c r="I21" i="1"/>
  <c r="G18" i="1"/>
  <c r="G15" i="1"/>
  <c r="H21" i="1"/>
  <c r="H15" i="1"/>
  <c r="I19" i="1"/>
  <c r="G19" i="1"/>
  <c r="B11" i="51"/>
  <c r="I18" i="1"/>
  <c r="I22" i="1"/>
  <c r="G22" i="1"/>
  <c r="G20" i="1"/>
  <c r="C9" i="51"/>
  <c r="J15" i="1"/>
  <c r="E9" i="51"/>
  <c r="F9" i="51"/>
  <c r="J20" i="1"/>
  <c r="H9" i="51"/>
  <c r="J21" i="1"/>
  <c r="J19" i="1"/>
  <c r="D9" i="51"/>
  <c r="J22" i="1"/>
  <c r="J18" i="1"/>
  <c r="B9" i="48"/>
  <c r="F20" i="1"/>
  <c r="E22" i="1"/>
  <c r="E15" i="1"/>
  <c r="E19" i="1"/>
  <c r="E20" i="1"/>
  <c r="G20" i="48"/>
  <c r="F15" i="1"/>
  <c r="E18" i="1"/>
  <c r="F21" i="1"/>
  <c r="F18" i="1"/>
  <c r="G20" i="49"/>
  <c r="B9" i="49"/>
  <c r="E21" i="1"/>
  <c r="B9" i="47"/>
  <c r="F19" i="1"/>
  <c r="G20" i="47"/>
  <c r="F22" i="1"/>
  <c r="D12" i="48"/>
  <c r="B12" i="49"/>
  <c r="F12" i="49"/>
  <c r="B9" i="50"/>
  <c r="F12" i="48"/>
  <c r="B12" i="47"/>
  <c r="C12" i="47"/>
  <c r="C12" i="48"/>
  <c r="H12" i="49"/>
  <c r="F12" i="47"/>
  <c r="C12" i="49"/>
  <c r="D12" i="47"/>
  <c r="B12" i="48"/>
  <c r="D12" i="49"/>
  <c r="E12" i="49"/>
  <c r="H12" i="48"/>
  <c r="G20" i="50"/>
  <c r="H12" i="47"/>
  <c r="E12" i="47"/>
  <c r="E12" i="48"/>
  <c r="H12" i="50"/>
  <c r="B12" i="50"/>
  <c r="C12" i="50"/>
  <c r="G20" i="46"/>
  <c r="E12" i="50"/>
  <c r="F12" i="50"/>
  <c r="D12" i="50"/>
  <c r="B9" i="46"/>
  <c r="B12" i="46"/>
  <c r="F12" i="46"/>
  <c r="H12" i="46"/>
  <c r="F12" i="5"/>
  <c r="C12" i="5"/>
  <c r="E12" i="46"/>
  <c r="B9" i="51"/>
  <c r="H12" i="5"/>
  <c r="C12" i="46"/>
  <c r="G20" i="51"/>
  <c r="D12" i="46"/>
  <c r="E12" i="5"/>
  <c r="B12" i="5"/>
  <c r="D12" i="5"/>
  <c r="C12" i="51"/>
  <c r="D12" i="51"/>
  <c r="F12" i="51"/>
  <c r="H12" i="51"/>
  <c r="E12" i="51"/>
  <c r="B12" i="51"/>
  <c r="F30" i="1"/>
  <c r="H30" i="1"/>
  <c r="G12" i="51" l="1"/>
  <c r="G12" i="5"/>
  <c r="W64" i="79"/>
  <c r="AC64" i="79" s="1"/>
  <c r="C64" i="79"/>
  <c r="I64" i="79" s="1"/>
  <c r="AG64" i="79"/>
  <c r="AM64" i="79" s="1"/>
  <c r="G12" i="46"/>
  <c r="X64" i="79"/>
  <c r="G23" i="51"/>
  <c r="N64" i="79"/>
  <c r="BA64" i="79"/>
  <c r="BG64" i="79" s="1"/>
  <c r="B13" i="51"/>
  <c r="AH64" i="79"/>
  <c r="M64" i="79"/>
  <c r="S64" i="79" s="1"/>
  <c r="AQ64" i="79"/>
  <c r="AW64" i="79" s="1"/>
  <c r="BB64" i="79"/>
  <c r="AR64" i="79"/>
  <c r="D64" i="79"/>
  <c r="D61" i="79"/>
  <c r="B13" i="46"/>
  <c r="AB64" i="79"/>
  <c r="G12" i="50"/>
  <c r="AV64" i="79"/>
  <c r="AL64" i="79"/>
  <c r="G23" i="46"/>
  <c r="R64" i="79"/>
  <c r="H64" i="79"/>
  <c r="BF64" i="79"/>
  <c r="AJ64" i="79"/>
  <c r="AI64" i="79"/>
  <c r="BC64" i="79"/>
  <c r="G23" i="50"/>
  <c r="BD64" i="79"/>
  <c r="AK64" i="79"/>
  <c r="AA64" i="79"/>
  <c r="G12" i="49"/>
  <c r="F64" i="79"/>
  <c r="G12" i="47"/>
  <c r="Y64" i="79"/>
  <c r="Q64" i="79"/>
  <c r="AS64" i="79"/>
  <c r="BE64" i="79"/>
  <c r="P64" i="79"/>
  <c r="O64" i="79"/>
  <c r="E64" i="79"/>
  <c r="AT64" i="79"/>
  <c r="H61" i="79"/>
  <c r="B13" i="50"/>
  <c r="AU64" i="79"/>
  <c r="G64" i="79"/>
  <c r="G12" i="48"/>
  <c r="Z64" i="79"/>
  <c r="G23" i="47"/>
  <c r="E61" i="79"/>
  <c r="B13" i="47"/>
  <c r="K21" i="1"/>
  <c r="G61" i="79"/>
  <c r="B13" i="49"/>
  <c r="G23" i="49"/>
  <c r="K18" i="1"/>
  <c r="G23" i="48"/>
  <c r="K20" i="1"/>
  <c r="K19" i="1"/>
  <c r="K15" i="1"/>
  <c r="K22" i="1"/>
  <c r="F61" i="79"/>
  <c r="F65" i="79" s="1"/>
  <c r="B13" i="48"/>
  <c r="G9" i="51"/>
  <c r="D13" i="51"/>
  <c r="H13" i="51"/>
  <c r="F13" i="51"/>
  <c r="E13" i="51"/>
  <c r="C13" i="51"/>
  <c r="BD61" i="79"/>
  <c r="H13" i="48"/>
  <c r="AT61" i="79"/>
  <c r="F13" i="48"/>
  <c r="AS61" i="79"/>
  <c r="F13" i="47"/>
  <c r="BF61" i="79"/>
  <c r="H13" i="50"/>
  <c r="Y61" i="79"/>
  <c r="G9" i="47"/>
  <c r="D13" i="47"/>
  <c r="BE61" i="79"/>
  <c r="H13" i="49"/>
  <c r="Z61" i="79"/>
  <c r="G9" i="48"/>
  <c r="D13" i="48"/>
  <c r="AK61" i="79"/>
  <c r="E13" i="49"/>
  <c r="AV61" i="79"/>
  <c r="F13" i="50"/>
  <c r="Q61" i="79"/>
  <c r="C13" i="49"/>
  <c r="G9" i="50"/>
  <c r="AB61" i="79"/>
  <c r="D13" i="50"/>
  <c r="R61" i="79"/>
  <c r="C13" i="50"/>
  <c r="AJ61" i="79"/>
  <c r="E13" i="48"/>
  <c r="AA61" i="79"/>
  <c r="G9" i="49"/>
  <c r="D13" i="49"/>
  <c r="BC61" i="79"/>
  <c r="H13" i="47"/>
  <c r="O61" i="79"/>
  <c r="C13" i="47"/>
  <c r="AU61" i="79"/>
  <c r="F13" i="49"/>
  <c r="P61" i="79"/>
  <c r="C13" i="48"/>
  <c r="AL61" i="79"/>
  <c r="E13" i="50"/>
  <c r="G11" i="51"/>
  <c r="AI61" i="79"/>
  <c r="E13" i="47"/>
  <c r="C63" i="79"/>
  <c r="I63" i="79" s="1"/>
  <c r="F63" i="79"/>
  <c r="G63" i="79"/>
  <c r="E63" i="79"/>
  <c r="K17" i="1"/>
  <c r="D63" i="79"/>
  <c r="H63" i="79"/>
  <c r="K16" i="1"/>
  <c r="K13" i="1"/>
  <c r="C15" i="8"/>
  <c r="C61" i="79"/>
  <c r="B13" i="5"/>
  <c r="K30" i="1"/>
  <c r="AQ63" i="79"/>
  <c r="AW63" i="79" s="1"/>
  <c r="M63" i="79"/>
  <c r="S63" i="79" s="1"/>
  <c r="N61" i="79"/>
  <c r="C13" i="46"/>
  <c r="BB61" i="79"/>
  <c r="H13" i="46"/>
  <c r="AH63" i="79"/>
  <c r="G11" i="47"/>
  <c r="Y63" i="79"/>
  <c r="AG63" i="79"/>
  <c r="AM63" i="79" s="1"/>
  <c r="N63" i="79"/>
  <c r="P63" i="79"/>
  <c r="BA61" i="79"/>
  <c r="H13" i="5"/>
  <c r="O63" i="79"/>
  <c r="G11" i="49"/>
  <c r="AA63" i="79"/>
  <c r="Z63" i="79"/>
  <c r="G11" i="48"/>
  <c r="K11" i="1"/>
  <c r="BB63" i="79"/>
  <c r="BE63" i="79"/>
  <c r="G11" i="5"/>
  <c r="W63" i="79"/>
  <c r="AC63" i="79" s="1"/>
  <c r="AS63" i="79"/>
  <c r="AI63" i="79"/>
  <c r="AK63" i="79"/>
  <c r="BA63" i="79"/>
  <c r="BG63" i="79" s="1"/>
  <c r="M61" i="79"/>
  <c r="C13" i="5"/>
  <c r="BD63" i="79"/>
  <c r="AJ63" i="79"/>
  <c r="AR63" i="79"/>
  <c r="X63" i="79"/>
  <c r="G11" i="46"/>
  <c r="AB63" i="79"/>
  <c r="G11" i="50"/>
  <c r="BF63" i="79"/>
  <c r="AT63" i="79"/>
  <c r="G10" i="51"/>
  <c r="AH61" i="79"/>
  <c r="E13" i="46"/>
  <c r="R63" i="79"/>
  <c r="AG61" i="79"/>
  <c r="E13" i="5"/>
  <c r="BC63" i="79"/>
  <c r="AL63" i="79"/>
  <c r="K28" i="1"/>
  <c r="AQ62" i="79"/>
  <c r="AW62" i="79" s="1"/>
  <c r="D62" i="79"/>
  <c r="AV62" i="79"/>
  <c r="AA62" i="79"/>
  <c r="G10" i="49"/>
  <c r="Q63" i="79"/>
  <c r="C62" i="79"/>
  <c r="I62" i="79" s="1"/>
  <c r="H62" i="79"/>
  <c r="AR62" i="79"/>
  <c r="BE62" i="79"/>
  <c r="AR61" i="79"/>
  <c r="F13" i="46"/>
  <c r="BA62" i="79"/>
  <c r="BG62" i="79" s="1"/>
  <c r="R62" i="79"/>
  <c r="AL62" i="79"/>
  <c r="AQ61" i="79"/>
  <c r="F13" i="5"/>
  <c r="G10" i="48"/>
  <c r="Z62" i="79"/>
  <c r="Q62" i="79"/>
  <c r="BB62" i="79"/>
  <c r="N62" i="79"/>
  <c r="AV63" i="79"/>
  <c r="AT62" i="79"/>
  <c r="AB62" i="79"/>
  <c r="G10" i="50"/>
  <c r="F62" i="79"/>
  <c r="X61" i="79"/>
  <c r="G9" i="46"/>
  <c r="D13" i="46"/>
  <c r="AH62" i="79"/>
  <c r="G10" i="5"/>
  <c r="W62" i="79"/>
  <c r="AC62" i="79" s="1"/>
  <c r="BF62" i="79"/>
  <c r="AG62" i="79"/>
  <c r="AM62" i="79" s="1"/>
  <c r="AU62" i="79"/>
  <c r="K12" i="1"/>
  <c r="AU63" i="79"/>
  <c r="AK62" i="79"/>
  <c r="M62" i="79"/>
  <c r="S62" i="79" s="1"/>
  <c r="G10" i="46"/>
  <c r="X62" i="79"/>
  <c r="W61" i="79"/>
  <c r="G9" i="5"/>
  <c r="D13" i="5"/>
  <c r="G62" i="79"/>
  <c r="BD62" i="79"/>
  <c r="P62" i="79"/>
  <c r="AJ62" i="79"/>
  <c r="Y62" i="79"/>
  <c r="G10" i="47"/>
  <c r="E62" i="79"/>
  <c r="K27" i="1"/>
  <c r="AI62" i="79"/>
  <c r="O62" i="79"/>
  <c r="K26" i="1"/>
  <c r="AS62" i="79"/>
  <c r="BC62" i="79"/>
  <c r="G23" i="5"/>
  <c r="I23" i="1"/>
  <c r="I35" i="1"/>
  <c r="J32" i="1"/>
  <c r="H33" i="1"/>
  <c r="G33" i="1"/>
  <c r="E23" i="1"/>
  <c r="G23" i="1"/>
  <c r="I25" i="1"/>
  <c r="H23" i="1"/>
  <c r="H35" i="1"/>
  <c r="G34" i="1"/>
  <c r="G29" i="1"/>
  <c r="I33" i="1"/>
  <c r="I36" i="1"/>
  <c r="G35" i="1"/>
  <c r="I34" i="1"/>
  <c r="J33" i="1"/>
  <c r="F36" i="1"/>
  <c r="F34" i="1"/>
  <c r="E29" i="1"/>
  <c r="F25" i="1"/>
  <c r="G25" i="1"/>
  <c r="H25" i="1"/>
  <c r="H34" i="1"/>
  <c r="J34" i="1"/>
  <c r="G36" i="1"/>
  <c r="F35" i="1"/>
  <c r="F32" i="1"/>
  <c r="E25" i="1"/>
  <c r="F23" i="1"/>
  <c r="J25" i="1"/>
  <c r="J23" i="1"/>
  <c r="G32" i="1"/>
  <c r="H29" i="1"/>
  <c r="J29" i="1"/>
  <c r="J36" i="1"/>
  <c r="I29" i="1"/>
  <c r="E33" i="1"/>
  <c r="E34" i="1"/>
  <c r="F29" i="1"/>
  <c r="E32" i="1"/>
  <c r="J35" i="1"/>
  <c r="H32" i="1"/>
  <c r="I32" i="1"/>
  <c r="H36" i="1"/>
  <c r="E35" i="1"/>
  <c r="E36" i="1"/>
  <c r="F33" i="1"/>
  <c r="E65" i="79" l="1"/>
  <c r="AH65" i="79"/>
  <c r="AT65" i="79"/>
  <c r="G13" i="47"/>
  <c r="R65" i="79"/>
  <c r="G13" i="50"/>
  <c r="D65" i="79"/>
  <c r="K36" i="1"/>
  <c r="K35" i="1"/>
  <c r="K32" i="1"/>
  <c r="K34" i="1"/>
  <c r="K33" i="1"/>
  <c r="K25" i="1"/>
  <c r="K29" i="1"/>
  <c r="K23" i="1"/>
  <c r="AJ65" i="79"/>
  <c r="AB65" i="79"/>
  <c r="S61" i="79"/>
  <c r="Q68" i="79" s="1"/>
  <c r="M65" i="79"/>
  <c r="S65" i="79" s="1"/>
  <c r="BG61" i="79"/>
  <c r="BA65" i="79"/>
  <c r="BG65" i="79" s="1"/>
  <c r="BE69" i="79" s="1"/>
  <c r="Z65" i="79"/>
  <c r="O65" i="79"/>
  <c r="M70" i="79" s="1"/>
  <c r="Q65" i="79"/>
  <c r="M72" i="79" s="1"/>
  <c r="G13" i="49"/>
  <c r="BF65" i="79"/>
  <c r="AL65" i="79"/>
  <c r="BB65" i="79"/>
  <c r="BA69" i="79" s="1"/>
  <c r="X65" i="79"/>
  <c r="AC61" i="79"/>
  <c r="W65" i="79"/>
  <c r="I61" i="79"/>
  <c r="C65" i="79"/>
  <c r="AU65" i="79"/>
  <c r="AS65" i="79"/>
  <c r="BD65" i="79"/>
  <c r="BA71" i="79" s="1"/>
  <c r="AR65" i="79"/>
  <c r="Q69" i="79"/>
  <c r="AW61" i="79"/>
  <c r="AQ65" i="79"/>
  <c r="AM61" i="79"/>
  <c r="AG65" i="79"/>
  <c r="AM65" i="79" s="1"/>
  <c r="BE70" i="79"/>
  <c r="G13" i="48"/>
  <c r="P65" i="79"/>
  <c r="M71" i="79" s="1"/>
  <c r="Y65" i="79"/>
  <c r="AA65" i="79"/>
  <c r="BC65" i="79"/>
  <c r="BA70" i="79" s="1"/>
  <c r="H65" i="79"/>
  <c r="AV65" i="79"/>
  <c r="BE71" i="79"/>
  <c r="G13" i="46"/>
  <c r="G13" i="5"/>
  <c r="G65" i="79"/>
  <c r="BE65" i="79"/>
  <c r="BA72" i="79" s="1"/>
  <c r="AK65" i="79"/>
  <c r="AG72" i="79" s="1"/>
  <c r="AI65" i="79"/>
  <c r="AG70" i="79" s="1"/>
  <c r="M73" i="79"/>
  <c r="Q71" i="79"/>
  <c r="N65" i="79"/>
  <c r="M69" i="79" s="1"/>
  <c r="AK71" i="79"/>
  <c r="G13" i="51"/>
  <c r="J31" i="1"/>
  <c r="G31" i="1"/>
  <c r="E31" i="1"/>
  <c r="I31" i="1"/>
  <c r="H31" i="1"/>
  <c r="F31" i="1"/>
  <c r="AK68" i="79" l="1"/>
  <c r="K31" i="1"/>
  <c r="AG73" i="79"/>
  <c r="BE68" i="79"/>
  <c r="AG71" i="79"/>
  <c r="AG68" i="79"/>
  <c r="AG76" i="79"/>
  <c r="AG75" i="79"/>
  <c r="AK70" i="79"/>
  <c r="BA73" i="79"/>
  <c r="M68" i="79"/>
  <c r="M76" i="79"/>
  <c r="M75" i="79"/>
  <c r="AG69" i="79"/>
  <c r="Q70" i="79"/>
  <c r="AW65" i="79"/>
  <c r="AQ68" i="79" s="1"/>
  <c r="I65" i="79"/>
  <c r="G68" i="79" s="1"/>
  <c r="AC65" i="79"/>
  <c r="W71" i="79" s="1"/>
  <c r="BA68" i="79"/>
  <c r="BA75" i="79"/>
  <c r="BA76" i="79"/>
  <c r="AK69" i="79"/>
  <c r="W72" i="79" l="1"/>
  <c r="W75" i="79"/>
  <c r="W76" i="79"/>
  <c r="AA70" i="79"/>
  <c r="AA69" i="79"/>
  <c r="AA71" i="79"/>
  <c r="AQ76" i="79"/>
  <c r="AQ75" i="79"/>
  <c r="AU69" i="79"/>
  <c r="AU70" i="79"/>
  <c r="AU71" i="79"/>
  <c r="AQ71" i="79"/>
  <c r="AU68" i="79"/>
  <c r="C75" i="79"/>
  <c r="C76" i="79"/>
  <c r="C69" i="79"/>
  <c r="G69" i="79"/>
  <c r="G71" i="79"/>
  <c r="G70" i="79"/>
  <c r="C71" i="79"/>
  <c r="C70" i="79"/>
  <c r="C73" i="79"/>
  <c r="C68" i="79"/>
  <c r="W70" i="79"/>
  <c r="W69" i="79"/>
  <c r="W73" i="79"/>
  <c r="W68" i="79"/>
  <c r="AQ69" i="79"/>
  <c r="AQ73" i="79"/>
  <c r="AQ72" i="79"/>
  <c r="AQ70" i="79"/>
  <c r="C72" i="79"/>
  <c r="AA68" i="79"/>
</calcChain>
</file>

<file path=xl/sharedStrings.xml><?xml version="1.0" encoding="utf-8"?>
<sst xmlns="http://schemas.openxmlformats.org/spreadsheetml/2006/main" count="495" uniqueCount="215">
  <si>
    <t>Category</t>
  </si>
  <si>
    <t>Total Energy</t>
  </si>
  <si>
    <t>GHG</t>
  </si>
  <si>
    <t>NOx</t>
  </si>
  <si>
    <t>SOx</t>
  </si>
  <si>
    <t>PM</t>
  </si>
  <si>
    <t>NOx + SOx + PM</t>
  </si>
  <si>
    <t>HAPs</t>
  </si>
  <si>
    <t>MMbtus</t>
  </si>
  <si>
    <t xml:space="preserve">lbs CO2e </t>
  </si>
  <si>
    <t xml:space="preserve">lbs </t>
  </si>
  <si>
    <t>On-site (Scope 1)</t>
  </si>
  <si>
    <t>Remedy Totals</t>
  </si>
  <si>
    <t>Site Name</t>
  </si>
  <si>
    <t>Remedy</t>
  </si>
  <si>
    <t>Path Name:</t>
  </si>
  <si>
    <t xml:space="preserve">Component </t>
  </si>
  <si>
    <t>Component 1</t>
  </si>
  <si>
    <t>Component 2</t>
  </si>
  <si>
    <t>Component 3</t>
  </si>
  <si>
    <t>Component 4</t>
  </si>
  <si>
    <t>Component 5</t>
  </si>
  <si>
    <t>Component 6</t>
  </si>
  <si>
    <t>Calculations File Name:</t>
  </si>
  <si>
    <t>Quantity</t>
  </si>
  <si>
    <t>Core Element</t>
  </si>
  <si>
    <t>Metric</t>
  </si>
  <si>
    <t>Unit of Measure</t>
  </si>
  <si>
    <t>Refined materials used on-site</t>
  </si>
  <si>
    <t>Tons</t>
  </si>
  <si>
    <t>%</t>
  </si>
  <si>
    <t>Unrefined materials used on-site</t>
  </si>
  <si>
    <t>On-site hazardous waste disposed of off-site</t>
  </si>
  <si>
    <t>On-site non-hazardous waste disposed of off-site</t>
  </si>
  <si>
    <t>% of total potential waste recycled or reused</t>
  </si>
  <si>
    <t>Energy</t>
  </si>
  <si>
    <t>MMBtu</t>
  </si>
  <si>
    <t>Air</t>
  </si>
  <si>
    <t>On-site NOx, SOx, and PM emissions</t>
  </si>
  <si>
    <t>Pounds</t>
  </si>
  <si>
    <t>On-site HAP emissions</t>
  </si>
  <si>
    <t>Total greenhouse gas emissions</t>
  </si>
  <si>
    <t>Total NOx, SOx, and PM emissions</t>
  </si>
  <si>
    <t>Total HAP emissions</t>
  </si>
  <si>
    <t>Total</t>
  </si>
  <si>
    <t>Materials &amp; 
Waste</t>
  </si>
  <si>
    <t>Footprint</t>
  </si>
  <si>
    <t>MG</t>
  </si>
  <si>
    <t>"MG" = millions of gallons</t>
  </si>
  <si>
    <t>"MMBtu" = millions of Btus</t>
  </si>
  <si>
    <t>"CO2e" = carbon dioxide equivalents of global warming potential</t>
  </si>
  <si>
    <t>Environmental Footprint Summary</t>
  </si>
  <si>
    <t>&lt; Component 4 &gt;</t>
  </si>
  <si>
    <t>&lt; Component 5 &gt;</t>
  </si>
  <si>
    <t>&lt; Component 6 &gt;</t>
  </si>
  <si>
    <t>Overview</t>
  </si>
  <si>
    <t>Transportation (Scope 3a)</t>
  </si>
  <si>
    <t>Other Off-Site (Scope 3b)</t>
  </si>
  <si>
    <t>Values that are forwarded to the "Summary" tab are indicated in orange.</t>
  </si>
  <si>
    <t>lbs</t>
  </si>
  <si>
    <t>Tons CO2e</t>
  </si>
  <si>
    <t>Voluntary Renewable Energy Use</t>
  </si>
  <si>
    <t>Unit</t>
  </si>
  <si>
    <t>MWh</t>
  </si>
  <si>
    <t>"Tons" = short tons (2,000 pounds)</t>
  </si>
  <si>
    <t>M&amp;W-1</t>
  </si>
  <si>
    <t>M&amp;W-2</t>
  </si>
  <si>
    <t>M&amp;W-3</t>
  </si>
  <si>
    <t>M&amp;W-4</t>
  </si>
  <si>
    <t>M&amp;W-5</t>
  </si>
  <si>
    <t>M&amp;W-6</t>
  </si>
  <si>
    <t>M&amp;W-7</t>
  </si>
  <si>
    <t>W-1</t>
  </si>
  <si>
    <t>W-2</t>
  </si>
  <si>
    <t>W-3</t>
  </si>
  <si>
    <t>W-4</t>
  </si>
  <si>
    <t>E-1</t>
  </si>
  <si>
    <t>E-2</t>
  </si>
  <si>
    <t>E-2A</t>
  </si>
  <si>
    <t>E-2B</t>
  </si>
  <si>
    <t>A-1</t>
  </si>
  <si>
    <t>A-2</t>
  </si>
  <si>
    <t>A-3</t>
  </si>
  <si>
    <t>A-4</t>
  </si>
  <si>
    <t>A-5</t>
  </si>
  <si>
    <t>Land &amp; Ecosystems</t>
  </si>
  <si>
    <t>Qualitative Description</t>
  </si>
  <si>
    <t>W-5</t>
  </si>
  <si>
    <t>W-6</t>
  </si>
  <si>
    <t>This worksheet is not intended for user input.  Values on this worksheet are obtained from the following file:</t>
  </si>
  <si>
    <t xml:space="preserve">EPA is making SEFA available to the public as a means of disseminating useful information about environmental footprint analysis. The Agency is not responsible for adaptation of this workbook model by other organizations or associated analytical results.  </t>
  </si>
  <si>
    <t>A-3A</t>
  </si>
  <si>
    <t>A-3B</t>
  </si>
  <si>
    <t>A-3C</t>
  </si>
  <si>
    <t>Blue cells are calculated cells that are protected</t>
  </si>
  <si>
    <t>Energy voluntarily derived from renewable resources</t>
  </si>
  <si>
    <t>"MWh" = megawatt hours (i.e., thousands of kilowatt-hours or millions of Watt-hours)</t>
  </si>
  <si>
    <t>Groundwater use</t>
  </si>
  <si>
    <t>Surface water use</t>
  </si>
  <si>
    <t>Reclaimed water use</t>
  </si>
  <si>
    <t>W-7</t>
  </si>
  <si>
    <t>&lt; Component 2 &gt;</t>
  </si>
  <si>
    <t>&lt; Component 3 &gt;</t>
  </si>
  <si>
    <t>Notes:</t>
  </si>
  <si>
    <t>Storm water use</t>
  </si>
  <si>
    <t>Biodiesel and other renewable resource use for transportation</t>
  </si>
  <si>
    <t>(This value is the sum of the three rows above)</t>
  </si>
  <si>
    <t>Instructions</t>
  </si>
  <si>
    <t>E-3</t>
  </si>
  <si>
    <t>Voluntary purchase of RECs</t>
  </si>
  <si>
    <t>E-4</t>
  </si>
  <si>
    <t>On-site renewable energy generation or use</t>
  </si>
  <si>
    <t>On-site biodiesel use</t>
  </si>
  <si>
    <t>Voluntary purchase of renewable electricity</t>
  </si>
  <si>
    <t xml:space="preserve">      Total NOx emissions</t>
  </si>
  <si>
    <t xml:space="preserve">      Total SOx emissions</t>
  </si>
  <si>
    <t xml:space="preserve">      Total PM emissions</t>
  </si>
  <si>
    <t>Public water use</t>
  </si>
  <si>
    <t>Water 
(used 
on-site)</t>
  </si>
  <si>
    <t>On-site renewable energy generation or use + on-site biodiesel use + biodiesel and other renewable resource use for transportation</t>
  </si>
  <si>
    <t>&lt; Component 1 &gt;</t>
  </si>
  <si>
    <t>Enter the path name (if not saved in same directory) and file name of the "Calculations" workbook for the project.</t>
  </si>
  <si>
    <t>% of refined materials from recycled or reused material</t>
  </si>
  <si>
    <t>% of unrefined materials from recycled or reused material</t>
  </si>
  <si>
    <t>Remedy Component Names*</t>
  </si>
  <si>
    <t>Introduction to SEFA</t>
  </si>
  <si>
    <t>Identify the site name and remedy name in the spaces above.  These names will be populated on all of the worksheets for the project.</t>
  </si>
  <si>
    <t>Main Workbook</t>
  </si>
  <si>
    <t>Grid Electricity Generation (Scope 2)</t>
  </si>
  <si>
    <t>Tons CO2e*</t>
  </si>
  <si>
    <t>* Total greenhouse gases emissions (in CO2e) include consideration of CO2, CH4, and N2O (Nitrous oxide) emissions.</t>
  </si>
  <si>
    <t>&lt; Site Name &gt;</t>
  </si>
  <si>
    <t>&lt; Remedy Name &gt;</t>
  </si>
  <si>
    <t>The following color coding applies to cells in the worksheets in this workbook.</t>
  </si>
  <si>
    <t>Yellow cells are for manual data input</t>
  </si>
  <si>
    <t>Orange cells are calculated metrics that are forwarded to the "Summary" tab</t>
  </si>
  <si>
    <r>
      <rPr>
        <b/>
        <sz val="11"/>
        <rFont val="Calibri"/>
        <family val="2"/>
        <scheme val="minor"/>
      </rPr>
      <t>*</t>
    </r>
    <r>
      <rPr>
        <b/>
        <sz val="10"/>
        <rFont val="Calibri"/>
        <family val="2"/>
        <scheme val="minor"/>
      </rPr>
      <t>Fill in unique names for Remedy Components (optional).  These names will be populated on all of the worksheets for the project.</t>
    </r>
  </si>
  <si>
    <t>Green cells indicate notes or instructions</t>
  </si>
  <si>
    <t>Gray cells are not available and/or not applicable for data entry</t>
  </si>
  <si>
    <r>
      <rPr>
        <b/>
        <i/>
        <sz val="10"/>
        <color theme="6" tint="-0.499984740745262"/>
        <rFont val="Arial"/>
        <family val="2"/>
      </rPr>
      <t>Intro to SEFA</t>
    </r>
    <r>
      <rPr>
        <i/>
        <sz val="10"/>
        <color theme="6" tint="-0.499984740745262"/>
        <rFont val="Arial"/>
        <family val="2"/>
      </rPr>
      <t xml:space="preserve">: </t>
    </r>
    <r>
      <rPr>
        <sz val="10"/>
        <rFont val="Arial"/>
        <family val="2"/>
      </rPr>
      <t>Purp</t>
    </r>
    <r>
      <rPr>
        <sz val="10"/>
        <color theme="1"/>
        <rFont val="Arial"/>
        <family val="2"/>
      </rPr>
      <t xml:space="preserve">ose, structure, and logistics of using SEFA    </t>
    </r>
  </si>
  <si>
    <r>
      <rPr>
        <b/>
        <i/>
        <sz val="10"/>
        <color theme="6" tint="-0.499984740745262"/>
        <rFont val="Arial"/>
        <family val="2"/>
      </rPr>
      <t>Instructions</t>
    </r>
    <r>
      <rPr>
        <i/>
        <sz val="10"/>
        <color theme="6" tint="-0.499984740745262"/>
        <rFont val="Arial"/>
        <family val="2"/>
      </rPr>
      <t xml:space="preserve">: </t>
    </r>
    <r>
      <rPr>
        <sz val="10"/>
        <rFont val="Arial"/>
        <family val="2"/>
      </rPr>
      <t>General instructions pertaining to linkage of the three workbooks and overall approach to SEFA input</t>
    </r>
    <r>
      <rPr>
        <sz val="10"/>
        <color theme="1"/>
        <rFont val="Arial"/>
        <family val="2"/>
      </rPr>
      <t xml:space="preserve">  </t>
    </r>
  </si>
  <si>
    <r>
      <rPr>
        <b/>
        <i/>
        <sz val="10"/>
        <color theme="6" tint="-0.499984740745262"/>
        <rFont val="Arial"/>
        <family val="2"/>
      </rPr>
      <t>General</t>
    </r>
    <r>
      <rPr>
        <sz val="10"/>
        <color theme="6" tint="-0.499984740745262"/>
        <rFont val="Arial"/>
        <family val="2"/>
      </rPr>
      <t xml:space="preserve">: </t>
    </r>
    <r>
      <rPr>
        <sz val="10"/>
        <rFont val="Arial"/>
        <family val="2"/>
      </rPr>
      <t xml:space="preserve">Site </t>
    </r>
    <r>
      <rPr>
        <sz val="10"/>
        <color theme="1"/>
        <rFont val="Arial"/>
        <family val="2"/>
      </rPr>
      <t>information and custom names for remedy components (data input by user to this tab is optional)</t>
    </r>
  </si>
  <si>
    <r>
      <rPr>
        <b/>
        <i/>
        <sz val="10"/>
        <color theme="6" tint="-0.499984740745262"/>
        <rFont val="Arial"/>
        <family val="2"/>
      </rPr>
      <t>Summary</t>
    </r>
    <r>
      <rPr>
        <sz val="10"/>
        <color theme="6" tint="-0.499984740745262"/>
        <rFont val="Arial"/>
        <family val="2"/>
      </rPr>
      <t xml:space="preserve">: </t>
    </r>
    <r>
      <rPr>
        <sz val="10"/>
        <color theme="1"/>
        <rFont val="Arial"/>
        <family val="2"/>
      </rPr>
      <t>Overall results of analysis in tabular format (data input by user to this tab is optional)</t>
    </r>
  </si>
  <si>
    <r>
      <rPr>
        <b/>
        <i/>
        <sz val="10"/>
        <color theme="6" tint="-0.499984740745262"/>
        <rFont val="Arial"/>
        <family val="2"/>
      </rPr>
      <t>Input Summary</t>
    </r>
    <r>
      <rPr>
        <sz val="10"/>
        <color theme="6" tint="-0.499984740745262"/>
        <rFont val="Arial"/>
        <family val="2"/>
      </rPr>
      <t xml:space="preserve">: </t>
    </r>
    <r>
      <rPr>
        <sz val="10"/>
        <color theme="1"/>
        <rFont val="Arial"/>
        <family val="2"/>
      </rPr>
      <t>Overall summary of input information is compiled automatically from the "Input" tabs and exported to the "Calculations" workbook</t>
    </r>
  </si>
  <si>
    <r>
      <rPr>
        <b/>
        <i/>
        <sz val="10"/>
        <color theme="6" tint="-0.499984740745262"/>
        <rFont val="Arial"/>
        <family val="2"/>
      </rPr>
      <t>Input Instructions</t>
    </r>
    <r>
      <rPr>
        <i/>
        <sz val="10"/>
        <color theme="6" tint="-0.499984740745262"/>
        <rFont val="Arial"/>
        <family val="2"/>
      </rPr>
      <t>:</t>
    </r>
    <r>
      <rPr>
        <sz val="10"/>
        <color theme="6" tint="-0.499984740745262"/>
        <rFont val="Arial"/>
        <family val="2"/>
      </rPr>
      <t xml:space="preserve"> </t>
    </r>
    <r>
      <rPr>
        <sz val="10"/>
        <rFont val="Arial"/>
        <family val="2"/>
      </rPr>
      <t>Instructions for setting up data entry tabs in the "Input" workbook, and notes on features in the "Input" workbook that provide flexibility for the footprint analysis</t>
    </r>
  </si>
  <si>
    <r>
      <t>"Main" Workbook</t>
    </r>
    <r>
      <rPr>
        <sz val="10"/>
        <color theme="6" tint="-0.499984740745262"/>
        <rFont val="Arial"/>
        <family val="2"/>
      </rPr>
      <t>:</t>
    </r>
    <r>
      <rPr>
        <b/>
        <sz val="10"/>
        <color theme="6" tint="-0.499984740745262"/>
        <rFont val="Arial"/>
        <family val="2"/>
      </rPr>
      <t xml:space="preserve"> </t>
    </r>
    <r>
      <rPr>
        <sz val="10"/>
        <rFont val="Arial"/>
        <family val="2"/>
      </rPr>
      <t>Starting and end points of analysis.  No data entry by user, except for minimal (and optional) input on "General" and "Summary" tabs.</t>
    </r>
  </si>
  <si>
    <r>
      <rPr>
        <b/>
        <i/>
        <sz val="10"/>
        <color theme="6" tint="-0.499984740745262"/>
        <rFont val="Arial"/>
        <family val="2"/>
      </rPr>
      <t>Energy &amp; Air 1 - 6</t>
    </r>
    <r>
      <rPr>
        <b/>
        <sz val="10"/>
        <color theme="6" tint="-0.499984740745262"/>
        <rFont val="Arial"/>
        <family val="2"/>
      </rPr>
      <t xml:space="preserve"> </t>
    </r>
    <r>
      <rPr>
        <sz val="10"/>
        <rFont val="Arial"/>
        <family val="2"/>
      </rPr>
      <t>and</t>
    </r>
    <r>
      <rPr>
        <b/>
        <sz val="10"/>
        <color theme="6" tint="-0.499984740745262"/>
        <rFont val="Arial"/>
        <family val="2"/>
      </rPr>
      <t xml:space="preserve"> </t>
    </r>
    <r>
      <rPr>
        <b/>
        <i/>
        <sz val="10"/>
        <color theme="6" tint="-0.499984740745262"/>
        <rFont val="Arial"/>
        <family val="2"/>
      </rPr>
      <t>All Energy &amp; Air (7 worksheets)</t>
    </r>
    <r>
      <rPr>
        <i/>
        <sz val="10"/>
        <color theme="6" tint="-0.499984740745262"/>
        <rFont val="Arial"/>
        <family val="2"/>
      </rPr>
      <t>:</t>
    </r>
    <r>
      <rPr>
        <sz val="10"/>
        <color theme="1"/>
        <rFont val="Arial"/>
        <family val="2"/>
      </rPr>
      <t xml:space="preserve"> Energy and air results imported automatically from the "Calculations" workbook</t>
    </r>
  </si>
  <si>
    <r>
      <t>"Input" Workbook</t>
    </r>
    <r>
      <rPr>
        <sz val="10"/>
        <color theme="6" tint="-0.499984740745262"/>
        <rFont val="Arial"/>
        <family val="2"/>
      </rPr>
      <t>:</t>
    </r>
    <r>
      <rPr>
        <b/>
        <sz val="10"/>
        <color theme="6" tint="-0.499984740745262"/>
        <rFont val="Arial"/>
        <family val="2"/>
      </rPr>
      <t xml:space="preserve"> </t>
    </r>
    <r>
      <rPr>
        <sz val="10"/>
        <rFont val="Arial"/>
        <family val="2"/>
      </rPr>
      <t>Data entry by user for all remedy activities, including input for energy consumption, materials usage, waste generation, personnel transport, and operation of equipment.  Tabs for user data entry are indicated below.</t>
    </r>
  </si>
  <si>
    <r>
      <t>"Calculations" Workbook</t>
    </r>
    <r>
      <rPr>
        <sz val="10"/>
        <color theme="6" tint="-0.499984740745262"/>
        <rFont val="Arial"/>
        <family val="2"/>
      </rPr>
      <t>:</t>
    </r>
    <r>
      <rPr>
        <b/>
        <sz val="10"/>
        <color theme="6" tint="-0.499984740745262"/>
        <rFont val="Arial"/>
        <family val="2"/>
      </rPr>
      <t xml:space="preserve">  </t>
    </r>
    <r>
      <rPr>
        <sz val="10"/>
        <rFont val="Arial"/>
        <family val="2"/>
      </rPr>
      <t>Automatically applies footprint conversion factors for energy use and air emissions for individual remedy components, and summarizes results.  No data entry by user, but supplemental calculations can be made by the user in some of the tabs.</t>
    </r>
  </si>
  <si>
    <r>
      <rPr>
        <b/>
        <i/>
        <sz val="10"/>
        <color theme="6" tint="-0.499984740745262"/>
        <rFont val="Arial"/>
        <family val="2"/>
      </rPr>
      <t>Transfer 1 - 3 (3 worksheets)</t>
    </r>
    <r>
      <rPr>
        <sz val="10"/>
        <color theme="1"/>
        <rFont val="Arial"/>
        <family val="2"/>
      </rPr>
      <t>: Intermediate data exchange</t>
    </r>
  </si>
  <si>
    <r>
      <rPr>
        <b/>
        <i/>
        <sz val="10"/>
        <color theme="6" tint="-0.499984740745262"/>
        <rFont val="Arial"/>
        <family val="2"/>
      </rPr>
      <t>"Calculations" Workbook</t>
    </r>
    <r>
      <rPr>
        <i/>
        <sz val="10"/>
        <color theme="6" tint="-0.499984740745262"/>
        <rFont val="Arial"/>
        <family val="2"/>
      </rPr>
      <t xml:space="preserve">: </t>
    </r>
    <r>
      <rPr>
        <sz val="10"/>
        <rFont val="Arial"/>
        <family val="2"/>
      </rPr>
      <t>No data entry is required by the user in the “Calculations” workbook.  However, space is provided in the tabs of this workbook for user-specific calculations and subtotals.</t>
    </r>
  </si>
  <si>
    <r>
      <rPr>
        <b/>
        <i/>
        <sz val="10"/>
        <color theme="6" tint="-0.499984740745262"/>
        <rFont val="Arial"/>
        <family val="2"/>
      </rPr>
      <t>Explanation of Grid Electricity</t>
    </r>
    <r>
      <rPr>
        <sz val="10"/>
        <color theme="1"/>
        <rFont val="Arial"/>
        <family val="2"/>
      </rPr>
      <t>: Explains how electricity conversion factors are developed and provides an example</t>
    </r>
  </si>
  <si>
    <r>
      <rPr>
        <b/>
        <i/>
        <sz val="10"/>
        <color theme="6" tint="-0.499984740745262"/>
        <rFont val="Arial"/>
        <family val="2"/>
      </rPr>
      <t>General</t>
    </r>
    <r>
      <rPr>
        <sz val="10"/>
        <color theme="6" tint="-0.499984740745262"/>
        <rFont val="Arial"/>
        <family val="2"/>
      </rPr>
      <t xml:space="preserve">: </t>
    </r>
    <r>
      <rPr>
        <sz val="10"/>
        <rFont val="Arial"/>
        <family val="2"/>
      </rPr>
      <t>Auto fills site, remedy, and component names from the "Main" workbook</t>
    </r>
  </si>
  <si>
    <r>
      <rPr>
        <b/>
        <i/>
        <sz val="10"/>
        <color theme="6" tint="-0.499984740745262"/>
        <rFont val="Arial"/>
        <family val="2"/>
      </rPr>
      <t>General</t>
    </r>
    <r>
      <rPr>
        <sz val="10"/>
        <color theme="6" tint="-0.499984740745262"/>
        <rFont val="Arial"/>
        <family val="2"/>
      </rPr>
      <t xml:space="preserve">: </t>
    </r>
    <r>
      <rPr>
        <sz val="10"/>
        <color theme="1"/>
        <rFont val="Arial"/>
        <family val="2"/>
      </rPr>
      <t>Auto fills site, remedy, and component names from the "Main" workbook</t>
    </r>
  </si>
  <si>
    <t>The above metrics are consistent with EPA's Methodology for Understanding and Reducing a Project’s Environmental Footprint (EPA 542-R-12-002), February 2012</t>
  </si>
  <si>
    <t>On-site grid electricity use</t>
  </si>
  <si>
    <r>
      <rPr>
        <b/>
        <sz val="10"/>
        <color rgb="FFFFFF00"/>
        <rFont val="Arial"/>
        <family val="2"/>
      </rPr>
      <t>Yellow</t>
    </r>
    <r>
      <rPr>
        <sz val="10"/>
        <color theme="1"/>
        <rFont val="Arial"/>
        <family val="2"/>
      </rPr>
      <t xml:space="preserve">: tab contains required or optional user data entry
</t>
    </r>
    <r>
      <rPr>
        <b/>
        <sz val="10"/>
        <color theme="6" tint="-0.249977111117893"/>
        <rFont val="Arial"/>
        <family val="2"/>
      </rPr>
      <t>Green</t>
    </r>
    <r>
      <rPr>
        <sz val="10"/>
        <rFont val="Arial"/>
        <family val="2"/>
      </rPr>
      <t xml:space="preserve">: tab contains notes, instructions, or explanations
</t>
    </r>
    <r>
      <rPr>
        <b/>
        <sz val="10"/>
        <color theme="4" tint="0.39997558519241921"/>
        <rFont val="Arial"/>
        <family val="2"/>
      </rPr>
      <t>Blue</t>
    </r>
    <r>
      <rPr>
        <sz val="10"/>
        <rFont val="Arial"/>
        <family val="2"/>
      </rPr>
      <t xml:space="preserve">: tab provides outputs
</t>
    </r>
    <r>
      <rPr>
        <b/>
        <sz val="10"/>
        <color theme="1" tint="0.499984740745262"/>
        <rFont val="Arial"/>
        <family val="2"/>
      </rPr>
      <t>Gray</t>
    </r>
    <r>
      <rPr>
        <sz val="10"/>
        <rFont val="Arial"/>
        <family val="2"/>
      </rPr>
      <t>: tab not set up for user data entry</t>
    </r>
  </si>
  <si>
    <r>
      <rPr>
        <b/>
        <i/>
        <sz val="10"/>
        <color theme="6" tint="-0.499984740745262"/>
        <rFont val="Arial"/>
        <family val="2"/>
      </rPr>
      <t>Totals by Scope and Component</t>
    </r>
    <r>
      <rPr>
        <sz val="10"/>
        <color theme="1"/>
        <rFont val="Arial"/>
        <family val="2"/>
      </rPr>
      <t>: Auto-filled column and pie charts that graphically organize results by remedy component and by scope for energy and air emissions footprints</t>
    </r>
  </si>
  <si>
    <r>
      <rPr>
        <b/>
        <i/>
        <sz val="10"/>
        <color theme="6" tint="-0.499984740745262"/>
        <rFont val="Arial"/>
        <family val="2"/>
      </rPr>
      <t>Detailed Notes and Explanations</t>
    </r>
    <r>
      <rPr>
        <i/>
        <sz val="10"/>
        <color theme="6" tint="-0.499984740745262"/>
        <rFont val="Arial"/>
        <family val="2"/>
      </rPr>
      <t>:</t>
    </r>
    <r>
      <rPr>
        <sz val="10"/>
        <color theme="6" tint="-0.499984740745262"/>
        <rFont val="Arial"/>
        <family val="2"/>
      </rPr>
      <t xml:space="preserve"> </t>
    </r>
    <r>
      <rPr>
        <sz val="10"/>
        <rFont val="Arial"/>
        <family val="2"/>
      </rPr>
      <t>Notes and explanations for each table in the "Input Template" tab</t>
    </r>
  </si>
  <si>
    <r>
      <rPr>
        <b/>
        <i/>
        <sz val="10"/>
        <color theme="6" tint="-0.499984740745262"/>
        <rFont val="Arial"/>
        <family val="2"/>
      </rPr>
      <t>Input Template</t>
    </r>
    <r>
      <rPr>
        <i/>
        <sz val="10"/>
        <color theme="6" tint="-0.499984740745262"/>
        <rFont val="Arial"/>
        <family val="2"/>
      </rPr>
      <t>:</t>
    </r>
    <r>
      <rPr>
        <sz val="10"/>
        <rFont val="Arial"/>
        <family val="2"/>
      </rPr>
      <t xml:space="preserve"> The majority of user data entry in SEFA </t>
    </r>
    <r>
      <rPr>
        <sz val="10"/>
        <color theme="1"/>
        <rFont val="Arial"/>
        <family val="2"/>
      </rPr>
      <t>occurs in this tab, including data entry for energy, materials, waste, transportation, and equipment.  A blank template worksheet is provided.  Multiple copies of the “Input Template” tab can be created by the user as needed.  See the "Input" workbook for specific notes and instructions on setting up input tabs and entering data.</t>
    </r>
  </si>
  <si>
    <r>
      <rPr>
        <b/>
        <i/>
        <sz val="10"/>
        <color theme="6" tint="-0.499984740745262"/>
        <rFont val="Arial"/>
        <family val="2"/>
      </rPr>
      <t>Grid Electricity</t>
    </r>
    <r>
      <rPr>
        <sz val="10"/>
        <color theme="6" tint="-0.499984740745262"/>
        <rFont val="Arial"/>
        <family val="2"/>
      </rPr>
      <t xml:space="preserve">: </t>
    </r>
    <r>
      <rPr>
        <sz val="10"/>
        <rFont val="Arial"/>
        <family val="2"/>
      </rPr>
      <t>Optional user input for fuel mix for local grid electricity</t>
    </r>
  </si>
  <si>
    <r>
      <rPr>
        <b/>
        <i/>
        <sz val="10"/>
        <color theme="6" tint="-0.499984740745262"/>
        <rFont val="Arial"/>
        <family val="2"/>
      </rPr>
      <t>User Defined Factors</t>
    </r>
    <r>
      <rPr>
        <sz val="10"/>
        <color theme="6" tint="-0.499984740745262"/>
        <rFont val="Arial"/>
        <family val="2"/>
      </rPr>
      <t xml:space="preserve">: </t>
    </r>
    <r>
      <rPr>
        <sz val="10"/>
        <rFont val="Arial"/>
        <family val="2"/>
      </rPr>
      <t>Optional user input on footprint conversion factors for user-specified materials and activities</t>
    </r>
  </si>
  <si>
    <r>
      <rPr>
        <b/>
        <i/>
        <sz val="10"/>
        <color theme="6" tint="-0.499984740745262"/>
        <rFont val="Arial"/>
        <family val="2"/>
      </rPr>
      <t>Well Material Calculator</t>
    </r>
    <r>
      <rPr>
        <sz val="10"/>
        <color theme="6" tint="-0.499984740745262"/>
        <rFont val="Arial"/>
        <family val="2"/>
      </rPr>
      <t xml:space="preserve">: </t>
    </r>
    <r>
      <rPr>
        <sz val="10"/>
        <rFont val="Arial"/>
        <family val="2"/>
      </rPr>
      <t>An optional tool for estimating the amount of materials required to construct a well of specified type, material, and size</t>
    </r>
  </si>
  <si>
    <r>
      <rPr>
        <b/>
        <i/>
        <sz val="10"/>
        <color theme="6" tint="-0.499984740745262"/>
        <rFont val="Arial"/>
        <family val="2"/>
      </rPr>
      <t>Notes</t>
    </r>
    <r>
      <rPr>
        <sz val="10"/>
        <color theme="6" tint="-0.499984740745262"/>
        <rFont val="Arial"/>
        <family val="2"/>
      </rPr>
      <t xml:space="preserve">: </t>
    </r>
    <r>
      <rPr>
        <sz val="10"/>
        <color theme="1"/>
        <rFont val="Arial"/>
        <family val="2"/>
      </rPr>
      <t>Notes on the features in the "Calculations" workbook</t>
    </r>
  </si>
  <si>
    <r>
      <rPr>
        <b/>
        <i/>
        <sz val="10"/>
        <color theme="6" tint="-0.499984740745262"/>
        <rFont val="Arial"/>
        <family val="2"/>
      </rPr>
      <t>Default Conversions</t>
    </r>
    <r>
      <rPr>
        <sz val="10"/>
        <color theme="6" tint="-0.499984740745262"/>
        <rFont val="Arial"/>
        <family val="2"/>
      </rPr>
      <t>:</t>
    </r>
    <r>
      <rPr>
        <sz val="10"/>
        <color theme="1"/>
        <rFont val="Arial"/>
        <family val="2"/>
      </rPr>
      <t xml:space="preserve"> Built-in footprint conversion factors used to calculate energy and air emissions associated with common remediation materials and activities</t>
    </r>
  </si>
  <si>
    <r>
      <rPr>
        <b/>
        <i/>
        <sz val="10"/>
        <color theme="6" tint="-0.499984740745262"/>
        <rFont val="Arial"/>
        <family val="2"/>
      </rPr>
      <t>Grid Electricity Conversions</t>
    </r>
    <r>
      <rPr>
        <sz val="10"/>
        <color theme="6" tint="-0.499984740745262"/>
        <rFont val="Arial"/>
        <family val="2"/>
      </rPr>
      <t xml:space="preserve">: </t>
    </r>
    <r>
      <rPr>
        <sz val="10"/>
        <color theme="1"/>
        <rFont val="Arial"/>
        <family val="2"/>
      </rPr>
      <t>Footprint conversion factors for grid electricity are calculated automatically based on fuel mix in the "Grid Electricity" tab in the "Input" workbook</t>
    </r>
  </si>
  <si>
    <r>
      <rPr>
        <b/>
        <i/>
        <sz val="10"/>
        <color theme="6" tint="-0.499984740745262"/>
        <rFont val="Arial"/>
        <family val="2"/>
      </rPr>
      <t>Data Exchange</t>
    </r>
    <r>
      <rPr>
        <b/>
        <sz val="10"/>
        <color theme="6" tint="-0.499984740745262"/>
        <rFont val="Arial"/>
        <family val="2"/>
      </rPr>
      <t>:</t>
    </r>
    <r>
      <rPr>
        <sz val="10"/>
        <color theme="6" tint="-0.499984740745262"/>
        <rFont val="Arial"/>
        <family val="2"/>
      </rPr>
      <t xml:space="preserve"> </t>
    </r>
    <r>
      <rPr>
        <sz val="10"/>
        <rFont val="Arial"/>
        <family val="2"/>
      </rPr>
      <t xml:space="preserve">All (three) </t>
    </r>
    <r>
      <rPr>
        <sz val="10"/>
        <color theme="1"/>
        <rFont val="Arial"/>
        <family val="2"/>
      </rPr>
      <t xml:space="preserve">workbooks must be open simultaneously to enable automated data exchanges.  SEFA will generally process inputs faster if running off a hard drive rather than a server. </t>
    </r>
  </si>
  <si>
    <r>
      <t xml:space="preserve">For simplest use, the three workbooks should all be saved in the same directory, in which case the "Path Name" can be left blank in the "General" tab of each workbook.  Alternatively, if you would like to save the workbooks in different directories, you must fill in the "Path Name" on the "General" tab of each workbook using the following format: </t>
    </r>
    <r>
      <rPr>
        <i/>
        <sz val="10"/>
        <rFont val="Arial"/>
        <family val="2"/>
      </rPr>
      <t>DriveLetter</t>
    </r>
    <r>
      <rPr>
        <sz val="10"/>
        <rFont val="Arial"/>
        <family val="2"/>
      </rPr>
      <t>:\</t>
    </r>
    <r>
      <rPr>
        <i/>
        <sz val="10"/>
        <rFont val="Arial"/>
        <family val="2"/>
      </rPr>
      <t>FolderName</t>
    </r>
    <r>
      <rPr>
        <sz val="10"/>
        <rFont val="Arial"/>
        <family val="2"/>
      </rPr>
      <t>\</t>
    </r>
    <r>
      <rPr>
        <i/>
        <sz val="10"/>
        <rFont val="Arial"/>
        <family val="2"/>
      </rPr>
      <t>FolderName</t>
    </r>
    <r>
      <rPr>
        <sz val="10"/>
        <rFont val="Arial"/>
        <family val="2"/>
      </rPr>
      <t>\  Be sure to include final backslash.</t>
    </r>
    <r>
      <rPr>
        <b/>
        <sz val="10"/>
        <rFont val="Arial"/>
        <family val="2"/>
      </rPr>
      <t xml:space="preserve"> </t>
    </r>
  </si>
  <si>
    <t>Customizing the Remedy Components allows you to reflect any delineation that will be relevant to the site and remedy.  For example, the Remedy Components may be spatial in nature, representing different geographical areas of the cleanup site (e.g., North Quadrant, South Quadrant, West Quadrant).  Or the Remedy Components may be functional in nature, representing different operations or activities at the site (e.g., Site Investigation, Excavation, Waste Hauling, Backfilling, Long-term Monitoring).  As another example, the Remedy Components may be temporal in nature, representing different time segments for the remedy (e.g., Year 1, Year 2, Year 3).</t>
  </si>
  <si>
    <t>4) Entering Data</t>
  </si>
  <si>
    <t>5) Processing Data and Accessing Outputs</t>
  </si>
  <si>
    <t>6) Miscellaneous</t>
  </si>
  <si>
    <r>
      <rPr>
        <b/>
        <i/>
        <sz val="10"/>
        <color theme="6" tint="-0.499984740745262"/>
        <rFont val="Arial"/>
        <family val="2"/>
      </rPr>
      <t>General Formatting</t>
    </r>
    <r>
      <rPr>
        <i/>
        <sz val="10"/>
        <color theme="6" tint="-0.499984740745262"/>
        <rFont val="Arial"/>
        <family val="2"/>
      </rPr>
      <t>:</t>
    </r>
    <r>
      <rPr>
        <sz val="10"/>
        <rFont val="Arial"/>
        <family val="2"/>
      </rPr>
      <t xml:space="preserve"> Although you cannot alter cells in the worksheets that are used for processing data, some general formatting functions are available in all the worksheets.  These include adjusting decimal places, adjusting width of columns or row, shading cells, etc.  Most of the worksheets also contain blank spaces which are available for making notes or supporting calculations.</t>
    </r>
  </si>
  <si>
    <t>SEFA consists of the "Main", "Input", and "Calculations" workbooks (.xlsx files).  All three files must be open at the same time while working in SEFA.  This allows the workbooks to communicate and calculate footprints.</t>
  </si>
  <si>
    <r>
      <t xml:space="preserve">On the "General" tab of each workbook, you must enter the "File Name" of one of the other workbooks (as indicated in each workbook) using the following format:  </t>
    </r>
    <r>
      <rPr>
        <i/>
        <sz val="10"/>
        <rFont val="Arial"/>
        <family val="2"/>
      </rPr>
      <t>WorkbookName</t>
    </r>
    <r>
      <rPr>
        <sz val="10"/>
        <rFont val="Arial"/>
        <family val="2"/>
      </rPr>
      <t>.</t>
    </r>
    <r>
      <rPr>
        <i/>
        <sz val="10"/>
        <rFont val="Arial"/>
        <family val="2"/>
      </rPr>
      <t xml:space="preserve">FileExtension
</t>
    </r>
    <r>
      <rPr>
        <sz val="10"/>
        <rFont val="Arial"/>
        <family val="2"/>
      </rPr>
      <t>The file extension is ".xlsx" for all three workbooks.</t>
    </r>
  </si>
  <si>
    <r>
      <rPr>
        <b/>
        <i/>
        <sz val="10"/>
        <color theme="6" tint="-0.499984740745262"/>
        <rFont val="Arial"/>
        <family val="2"/>
      </rPr>
      <t>Lookup</t>
    </r>
    <r>
      <rPr>
        <sz val="10"/>
        <color theme="6" tint="-0.499984740745262"/>
        <rFont val="Arial"/>
        <family val="2"/>
      </rPr>
      <t xml:space="preserve">: </t>
    </r>
    <r>
      <rPr>
        <sz val="10"/>
        <color theme="1"/>
        <rFont val="Arial"/>
        <family val="2"/>
      </rPr>
      <t>Reference tables on typical rates of energy consumption and material conversion factors that are used in the "Input Template" tab</t>
    </r>
  </si>
  <si>
    <r>
      <rPr>
        <b/>
        <i/>
        <sz val="10"/>
        <color theme="6" tint="-0.499984740745262"/>
        <rFont val="Arial"/>
        <family val="2"/>
      </rPr>
      <t>Components 1 - 6</t>
    </r>
    <r>
      <rPr>
        <b/>
        <sz val="10"/>
        <color theme="1"/>
        <rFont val="Arial"/>
        <family val="2"/>
      </rPr>
      <t xml:space="preserve"> </t>
    </r>
    <r>
      <rPr>
        <b/>
        <i/>
        <sz val="10"/>
        <color theme="6" tint="-0.499984740745262"/>
        <rFont val="Arial"/>
        <family val="2"/>
      </rPr>
      <t>(6 worksheets)</t>
    </r>
    <r>
      <rPr>
        <i/>
        <sz val="10"/>
        <color theme="6" tint="-0.499984740745262"/>
        <rFont val="Arial"/>
        <family val="2"/>
      </rPr>
      <t>:</t>
    </r>
    <r>
      <rPr>
        <sz val="10"/>
        <color theme="1"/>
        <rFont val="Arial"/>
        <family val="2"/>
      </rPr>
      <t xml:space="preserve"> Calculations made automatically for energy and air emissions based on results from the "Input" workbook, with useful subtotals at the bottom of each worksheet</t>
    </r>
  </si>
  <si>
    <r>
      <rPr>
        <b/>
        <i/>
        <sz val="10"/>
        <color theme="6" tint="-0.499984740745262"/>
        <rFont val="Arial"/>
        <family val="2"/>
      </rPr>
      <t>All Components</t>
    </r>
    <r>
      <rPr>
        <sz val="10"/>
        <color theme="6" tint="-0.499984740745262"/>
        <rFont val="Arial"/>
        <family val="2"/>
      </rPr>
      <t>:</t>
    </r>
    <r>
      <rPr>
        <sz val="10"/>
        <color theme="1"/>
        <rFont val="Arial"/>
        <family val="2"/>
      </rPr>
      <t xml:space="preserve"> Total energy use and air emissions (i.e., summation of values in the individual "Component" tabs), with useful subtotals at the bottom of the worksheet</t>
    </r>
  </si>
  <si>
    <r>
      <rPr>
        <b/>
        <i/>
        <sz val="10"/>
        <color theme="6" tint="-0.499984740745262"/>
        <rFont val="Arial"/>
        <family val="2"/>
      </rPr>
      <t>Accessing Intermediate Results</t>
    </r>
    <r>
      <rPr>
        <i/>
        <sz val="10"/>
        <color theme="6" tint="-0.499984740745262"/>
        <rFont val="Arial"/>
        <family val="2"/>
      </rPr>
      <t>:</t>
    </r>
    <r>
      <rPr>
        <sz val="10"/>
        <rFont val="Arial"/>
        <family val="2"/>
      </rPr>
      <t xml:space="preserve"> The user has access to intermediate results throughout the SEFA workbooks.  Intermediate results that may be of particular interest are located in the “Energy &amp; Air” tabs in the “Main” workbook, the “Input Summary” tab in the “Input” workbook, and the “Component” tabs in the “Calculations” workbook.</t>
    </r>
  </si>
  <si>
    <r>
      <rPr>
        <b/>
        <i/>
        <sz val="10"/>
        <color theme="6" tint="-0.499984740745262"/>
        <rFont val="Arial"/>
        <family val="2"/>
      </rPr>
      <t>Naming, Adjusting, and Adding Tabs</t>
    </r>
    <r>
      <rPr>
        <i/>
        <sz val="10"/>
        <color theme="6" tint="-0.499984740745262"/>
        <rFont val="Arial"/>
        <family val="2"/>
      </rPr>
      <t>:</t>
    </r>
    <r>
      <rPr>
        <sz val="10"/>
        <rFont val="Arial"/>
        <family val="2"/>
      </rPr>
      <t xml:space="preserve"> You should not rename the original tabs in the SEFA workbooks, except for the “Input Template” tab in the "Input" workbook (as noted in the "Input Instructions" tab in the "Input" workbook).  Renaming other tabs may disrupt the exchange of data among the workbooks.  However, you may relocate tabs within each workbook.  You may also add new tabs to the workbooks, for example to provide references and calculations in support of the data entry, or user-designed charts and tables for presenting the results.</t>
    </r>
  </si>
  <si>
    <t>Total energy used (on-site and off-site)</t>
  </si>
  <si>
    <t xml:space="preserve">On the "General" tab in the "Main" workbook, you have the option of customizing the names of the six "Remedy Components", and those customized names will automatically be updated in all the workbooks.  If not customized, the default names &lt;Component 1&gt; to &lt;Component 6&gt; will be used by SEFA. Note that the names of the six "Remedy Components" may not fit the legend in the charts on the "Totals by Scope and Component" tab in the "Main" workbook, even if the names fit in the data entry cells on the "General" tab in the "Main" workbook. </t>
  </si>
  <si>
    <r>
      <rPr>
        <b/>
        <i/>
        <sz val="10"/>
        <color theme="6" tint="-0.499984740745262"/>
        <rFont val="Arial"/>
        <family val="2"/>
      </rPr>
      <t>Accessing Outputs</t>
    </r>
    <r>
      <rPr>
        <i/>
        <sz val="10"/>
        <color theme="6" tint="-0.499984740745262"/>
        <rFont val="Arial"/>
        <family val="2"/>
      </rPr>
      <t>:</t>
    </r>
    <r>
      <rPr>
        <sz val="10"/>
        <rFont val="Arial"/>
        <family val="2"/>
      </rPr>
      <t xml:space="preserve"> The final outputs of the SEFA worksheets are located in the “Main” workbook.  The outputs are available in tabular format in the “Summary” tab, and in chart format in the “Totals by Scope and Component” tab.  All output presentations are populated automatically.</t>
    </r>
    <r>
      <rPr>
        <b/>
        <sz val="10"/>
        <color theme="6" tint="-0.499984740745262"/>
        <rFont val="Arial"/>
        <family val="2"/>
      </rPr>
      <t xml:space="preserve"> </t>
    </r>
    <r>
      <rPr>
        <sz val="10"/>
        <color theme="1"/>
        <rFont val="Arial"/>
        <family val="2"/>
      </rPr>
      <t>The user may customize and format the charts on the "Totals by Scope and Component" tab in the "Main" workbook to accommodate longer "Remedy Component" names or to copy and paste individual charts</t>
    </r>
    <r>
      <rPr>
        <b/>
        <sz val="10"/>
        <color theme="6" tint="-0.499984740745262"/>
        <rFont val="Arial"/>
        <family val="2"/>
      </rPr>
      <t xml:space="preserve">. </t>
    </r>
  </si>
  <si>
    <t>M&amp;W-8</t>
  </si>
  <si>
    <t>Recycled or reused waste</t>
  </si>
  <si>
    <t>W-8</t>
  </si>
  <si>
    <t>Wastewater generated</t>
  </si>
  <si>
    <t>Total Fuel Footprints</t>
  </si>
  <si>
    <t>On-site equipment</t>
  </si>
  <si>
    <t>Diesel (gal)</t>
  </si>
  <si>
    <t>Gasoline (gal)</t>
  </si>
  <si>
    <t>Transportation</t>
  </si>
  <si>
    <t xml:space="preserve">You may want to change the file names for the “Main”, “Input”, and “Calculations” workbooks to reflect the site, remedy, and date.  For example, the new name for the “Main” workbook may be “main_SiteName_Nov2018.xlsx”.  If you change the names of the workbooks, you must update the file names on the “General” tabs in each workbook in order for the workbooks to exchange data.  Note that the file names may be changed unintentionally when the files are copied or downloaded, and should be readjusted for proper functioning of the SEFA workbooks. </t>
  </si>
  <si>
    <t>In the “General” tab in the "Main" workbook, you may replace default labels with site-specific labels for site name and remedy name.  These will be automatically updated in all the workbooks.  You may also provide a narrative overview of the site and remedy at the bottom of the "General" tab in the "Main" workbook.</t>
  </si>
  <si>
    <r>
      <rPr>
        <b/>
        <i/>
        <sz val="10"/>
        <color theme="6" tint="-0.499984740745262"/>
        <rFont val="Arial"/>
        <family val="2"/>
      </rPr>
      <t>"Input" Workbook</t>
    </r>
    <r>
      <rPr>
        <i/>
        <sz val="10"/>
        <color theme="6" tint="-0.499984740745262"/>
        <rFont val="Arial"/>
        <family val="2"/>
      </rPr>
      <t xml:space="preserve">: </t>
    </r>
    <r>
      <rPr>
        <sz val="10"/>
        <rFont val="Arial"/>
        <family val="2"/>
      </rPr>
      <t>The majority of site and remedy data is entered in the "Input" tabs in the "Input" workbook.  See the “Input Instructions” tab in the "Input" workbook for specifics on this data entry.  Additional data may be entered in the “Input Summary", “Grid Electricity”, “User Defined Factors”, and “Well Material Calculator” tabs.  See the instructions on each of those tabs for specifics on the functions provided in the tabs.</t>
    </r>
  </si>
  <si>
    <r>
      <rPr>
        <b/>
        <i/>
        <sz val="10"/>
        <color theme="6" tint="-0.499984740745262"/>
        <rFont val="Arial"/>
        <family val="2"/>
      </rPr>
      <t>"Main" Workbook</t>
    </r>
    <r>
      <rPr>
        <i/>
        <sz val="10"/>
        <color theme="6" tint="-0.499984740745262"/>
        <rFont val="Arial"/>
        <family val="2"/>
      </rPr>
      <t xml:space="preserve">: </t>
    </r>
    <r>
      <rPr>
        <sz val="10"/>
        <rFont val="Arial"/>
        <family val="2"/>
      </rPr>
      <t>In the “Summary” tab in the "Main" workbook (Row 37), you may provide a qualitative description of activities at the site related to Land &amp; Ecosystems.</t>
    </r>
  </si>
  <si>
    <r>
      <rPr>
        <b/>
        <i/>
        <sz val="10"/>
        <color theme="6" tint="-0.499984740745262"/>
        <rFont val="Arial"/>
        <family val="2"/>
      </rPr>
      <t>Processing Data</t>
    </r>
    <r>
      <rPr>
        <i/>
        <sz val="10"/>
        <color theme="6" tint="-0.499984740745262"/>
        <rFont val="Arial"/>
        <family val="2"/>
      </rPr>
      <t>:</t>
    </r>
    <r>
      <rPr>
        <sz val="10"/>
        <rFont val="Arial"/>
        <family val="2"/>
      </rPr>
      <t xml:space="preserve"> The SEFA worksheets automatically process the data entered by the user, apply footprint conversion factors, and compile the results.  You have access to all worksheets where the data processing and compilation occurs.  However, those portions of the worksheets are “locked” so that the data links and formulas cannot be altered.</t>
    </r>
  </si>
  <si>
    <t>SEFA_calculations_(121718).xlsx</t>
  </si>
  <si>
    <t>Programming Details of SEFA</t>
  </si>
  <si>
    <t>Technical Assistance</t>
  </si>
  <si>
    <t>Spreadsheets for Environmental Footprint Analysis (SEFA) Version 3.0, November 2019</t>
  </si>
  <si>
    <t xml:space="preserve">U.S. Environmental Protection Agency (EPA), 
Office of Superfund Remediation and Technology Innovation </t>
  </si>
  <si>
    <r>
      <rPr>
        <b/>
        <sz val="11"/>
        <color theme="6" tint="-0.499984740745262"/>
        <rFont val="Arial"/>
        <family val="2"/>
      </rPr>
      <t>Purpose</t>
    </r>
    <r>
      <rPr>
        <sz val="11"/>
        <color theme="6" tint="-0.499984740745262"/>
        <rFont val="Arial"/>
        <family val="2"/>
      </rPr>
      <t>:</t>
    </r>
    <r>
      <rPr>
        <b/>
        <sz val="11"/>
        <color theme="1"/>
        <rFont val="Arial"/>
        <family val="2"/>
      </rPr>
      <t xml:space="preserve"> </t>
    </r>
    <r>
      <rPr>
        <sz val="10"/>
        <color theme="1"/>
        <rFont val="Arial"/>
        <family val="2"/>
      </rPr>
      <t>SEFA is a set of workbooks designed to assist EPA in conducting environmental footprint analyses for site cleanups, as desc</t>
    </r>
    <r>
      <rPr>
        <sz val="10"/>
        <rFont val="Arial"/>
        <family val="2"/>
      </rPr>
      <t xml:space="preserve">ribed in EPA's supporting Methodology for Understanding and Reducing a Project's Environmental Footprint (EPA 542-R-12-002).  SEFA is intended for estimating footprints during key phases of a cleanup project, such as evaluation of alternative remedies, development of remedy designs, and optimization of remedies but may also be applied to other phases.  Although originally developed for EPA's internal use, EPA is making SEFA available to the public for the benefit of others wishing to estimate the environmental footprint of site cleanups. </t>
    </r>
    <r>
      <rPr>
        <i/>
        <sz val="10"/>
        <rFont val="Arial"/>
        <family val="2"/>
      </rPr>
      <t xml:space="preserve">The SEFA workbooks do not individually or collectively represent EPA guidance or requirements nor is their use required by EPA. </t>
    </r>
  </si>
  <si>
    <r>
      <rPr>
        <b/>
        <sz val="11"/>
        <color theme="6" tint="-0.499984740745262"/>
        <rFont val="Arial"/>
        <family val="2"/>
      </rPr>
      <t>Structure</t>
    </r>
    <r>
      <rPr>
        <sz val="11"/>
        <color theme="6" tint="-0.499984740745262"/>
        <rFont val="Arial"/>
        <family val="2"/>
      </rPr>
      <t xml:space="preserve">: </t>
    </r>
    <r>
      <rPr>
        <sz val="10"/>
        <color theme="1"/>
        <rFont val="Arial"/>
        <family val="2"/>
      </rPr>
      <t>SEFA is comprised of three interlinked Excel workbooks (files) to be saved by users in a single directory.  Each workbook contains multiple worksheets (tabs) as described in the sections below.  The tabs in each workbook are categorized with the following color-coding:</t>
    </r>
  </si>
  <si>
    <r>
      <rPr>
        <b/>
        <sz val="11"/>
        <color theme="6" tint="-0.499984740745262"/>
        <rFont val="Arial"/>
        <family val="2"/>
      </rPr>
      <t>Instructions</t>
    </r>
    <r>
      <rPr>
        <sz val="11"/>
        <color theme="6" tint="-0.499984740745262"/>
        <rFont val="Arial"/>
        <family val="2"/>
      </rPr>
      <t xml:space="preserve">: </t>
    </r>
    <r>
      <rPr>
        <sz val="10"/>
        <color theme="1"/>
        <rFont val="Arial"/>
        <family val="2"/>
      </rPr>
      <t>SEFA is equipped with full instructions and notes located in designated tabs in each workbook.  Also, abbreviated instructions and notes regarding certain key aspects of data entry are located throughout the other tabs in SEFA.  For a full description of assumptions in SEFA and the approach for conducting a footprint analysis, see the supporting methodology.</t>
    </r>
  </si>
  <si>
    <t>SEFA Version History</t>
  </si>
  <si>
    <t xml:space="preserve">EPA technical support in using SEFA is available only within the Agency.  Individuals or organizations outside EPA who are interested in using SEFA may wish to obtain technical assistance from qualified environmental, engineering, or other suitable professionals.  Selected examples of footprint analyses conducted using SEFA and the supporting methodology are posted at www.cluin.org/greenremediation/footprintassessment.  Suggestions for SEFA enhancements may be forwarded to Carlos Pachon, EPA Office of Superfund Remediation and Technology Innovation (pachon.carlos@epa.gov).    </t>
  </si>
  <si>
    <t>Original development of SEFA was funded by EPA OSRTI under Contract No. EP-W-07-078 to Tetra Tech.  Technical lead was provided by Karen Scheuermann of EPA Region 9. Appreciation is extended to Doug Sutton, Rob Greenwald, Mike Pavarini, and Nikolaos Fytilis for significant contributions in developing and updating the spreadsheets.  For related information on green remediation, visit www.cluin.org/greenremediation or contact Carlos Pachon at pachon.carlos@epa.gov.</t>
  </si>
  <si>
    <r>
      <rPr>
        <b/>
        <i/>
        <sz val="10"/>
        <color theme="6" tint="-0.499984740745262"/>
        <rFont val="Arial"/>
        <family val="2"/>
      </rPr>
      <t>Color Coding</t>
    </r>
    <r>
      <rPr>
        <sz val="10"/>
        <rFont val="Arial"/>
        <family val="2"/>
      </rPr>
      <t xml:space="preserve">: The "General" tab of each workbook provides a legend for cell color coding used to distinguish functions such as manual input, imported/exported data, and automated calculations.   </t>
    </r>
  </si>
  <si>
    <r>
      <rPr>
        <b/>
        <i/>
        <sz val="10"/>
        <color theme="6" tint="-0.499984740745262"/>
        <rFont val="Arial"/>
        <family val="2"/>
      </rPr>
      <t>Locks</t>
    </r>
    <r>
      <rPr>
        <sz val="10"/>
        <color theme="6" tint="-0.499984740745262"/>
        <rFont val="Arial"/>
        <family val="2"/>
      </rPr>
      <t>:</t>
    </r>
    <r>
      <rPr>
        <sz val="10"/>
        <color theme="1"/>
        <rFont val="Arial"/>
        <family val="2"/>
      </rPr>
      <t xml:space="preserve"> Data cells with formulas (or data to be exported to other workbooks) are equipped with "hard locks."</t>
    </r>
  </si>
  <si>
    <r>
      <rPr>
        <b/>
        <i/>
        <sz val="10"/>
        <color theme="6" tint="-0.499984740745262"/>
        <rFont val="Arial"/>
        <family val="2"/>
      </rPr>
      <t>Data Sources</t>
    </r>
    <r>
      <rPr>
        <b/>
        <sz val="10"/>
        <color theme="6" tint="-0.499984740745262"/>
        <rFont val="Arial"/>
        <family val="2"/>
      </rPr>
      <t>:</t>
    </r>
    <r>
      <rPr>
        <sz val="10"/>
        <color theme="6" tint="-0.499984740745262"/>
        <rFont val="Arial"/>
        <family val="2"/>
      </rPr>
      <t xml:space="preserve"> </t>
    </r>
    <r>
      <rPr>
        <sz val="10"/>
        <rFont val="Arial"/>
        <family val="2"/>
      </rPr>
      <t>O</t>
    </r>
    <r>
      <rPr>
        <sz val="10"/>
        <color theme="1"/>
        <rFont val="Arial"/>
        <family val="2"/>
      </rPr>
      <t>rigination of values in cells with imported data (whether previously populated or calculated) can be identified by clicking on the cell of interest.</t>
    </r>
  </si>
  <si>
    <t xml:space="preserve">SEFA was originally released in April 2012, with minor corrections in January 2013. In August 2014, SEFA was updated with improvements for ease of use and flexibility of application, and with corrections and adjustments affecting footprint results. This November 2018 update (Version 3.0) provides updated footprint conversion factors for materials processing, fuel consumption, and laboratory analysis. Any future updates will be posted at www.cluin.org/greenremediation/SEFA, where Version 3.0 is available for dowloading. </t>
  </si>
  <si>
    <t>1) Setting Up the Workbooks</t>
  </si>
  <si>
    <t>2) Setting Up Site and Remedy Names</t>
  </si>
  <si>
    <t>3) Setting Up Remedy Components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</si>
</sst>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0.0%"/>
    <numFmt numFmtId="167" formatCode="#,##0.000"/>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i/>
      <sz val="11"/>
      <color theme="1"/>
      <name val="Times New Roman"/>
      <family val="1"/>
    </font>
    <font>
      <b/>
      <sz val="14"/>
      <color theme="1"/>
      <name val="Times New Roman"/>
      <family val="1"/>
    </font>
    <font>
      <b/>
      <sz val="10"/>
      <color theme="1"/>
      <name val="Times New Roman"/>
      <family val="1"/>
    </font>
    <font>
      <i/>
      <sz val="10"/>
      <color theme="1"/>
      <name val="Times New Roman"/>
      <family val="1"/>
    </font>
    <font>
      <sz val="10"/>
      <color theme="1"/>
      <name val="Times New Roman"/>
      <family val="1"/>
    </font>
    <font>
      <b/>
      <sz val="10"/>
      <color rgb="FF000000"/>
      <name val="Times New Roman"/>
      <family val="1"/>
    </font>
    <font>
      <i/>
      <sz val="12"/>
      <color theme="1"/>
      <name val="Times New Roman"/>
      <family val="1"/>
    </font>
    <font>
      <i/>
      <sz val="11"/>
      <color theme="1"/>
      <name val="Calibri"/>
      <family val="2"/>
      <scheme val="minor"/>
    </font>
    <font>
      <b/>
      <sz val="12"/>
      <color theme="1"/>
      <name val="Calibri"/>
      <family val="2"/>
      <scheme val="minor"/>
    </font>
    <font>
      <b/>
      <i/>
      <sz val="12"/>
      <color theme="1"/>
      <name val="Calibri"/>
      <family val="2"/>
      <scheme val="minor"/>
    </font>
    <font>
      <sz val="8"/>
      <color theme="1"/>
      <name val="Calibri"/>
      <family val="2"/>
      <scheme val="minor"/>
    </font>
    <font>
      <b/>
      <i/>
      <sz val="11"/>
      <color rgb="FFFF0000"/>
      <name val="Calibri"/>
      <family val="2"/>
      <scheme val="minor"/>
    </font>
    <font>
      <b/>
      <i/>
      <sz val="11"/>
      <color theme="1"/>
      <name val="Calibri"/>
      <family val="2"/>
      <scheme val="minor"/>
    </font>
    <font>
      <sz val="11"/>
      <color theme="1"/>
      <name val="Arial"/>
      <family val="2"/>
    </font>
    <font>
      <b/>
      <sz val="10"/>
      <color theme="1"/>
      <name val="Arial"/>
      <family val="2"/>
    </font>
    <font>
      <b/>
      <sz val="11"/>
      <color theme="6" tint="-0.499984740745262"/>
      <name val="Arial"/>
      <family val="2"/>
    </font>
    <font>
      <b/>
      <sz val="11"/>
      <color theme="1"/>
      <name val="Arial"/>
      <family val="2"/>
    </font>
    <font>
      <sz val="10"/>
      <color theme="1"/>
      <name val="Arial"/>
      <family val="2"/>
    </font>
    <font>
      <sz val="10"/>
      <name val="Arial"/>
      <family val="2"/>
    </font>
    <font>
      <b/>
      <sz val="10"/>
      <name val="Arial"/>
      <family val="2"/>
    </font>
    <font>
      <i/>
      <sz val="10"/>
      <name val="Arial"/>
      <family val="2"/>
    </font>
    <font>
      <sz val="11"/>
      <color theme="6" tint="-0.499984740745262"/>
      <name val="Arial"/>
      <family val="2"/>
    </font>
    <font>
      <b/>
      <sz val="10"/>
      <color theme="6" tint="-0.499984740745262"/>
      <name val="Arial"/>
      <family val="2"/>
    </font>
    <font>
      <i/>
      <sz val="10"/>
      <color theme="6" tint="-0.499984740745262"/>
      <name val="Arial"/>
      <family val="2"/>
    </font>
    <font>
      <b/>
      <i/>
      <sz val="10"/>
      <color theme="6" tint="-0.499984740745262"/>
      <name val="Arial"/>
      <family val="2"/>
    </font>
    <font>
      <sz val="10"/>
      <color theme="6" tint="-0.499984740745262"/>
      <name val="Arial"/>
      <family val="2"/>
    </font>
    <font>
      <i/>
      <sz val="9"/>
      <color theme="1"/>
      <name val="Arial"/>
      <family val="2"/>
    </font>
    <font>
      <sz val="11"/>
      <color theme="1"/>
      <name val="Times New Roman"/>
      <family val="1"/>
    </font>
    <font>
      <i/>
      <sz val="9"/>
      <color theme="1"/>
      <name val="Calibri"/>
      <family val="2"/>
      <scheme val="minor"/>
    </font>
    <font>
      <b/>
      <u/>
      <sz val="12"/>
      <color theme="6" tint="-0.499984740745262"/>
      <name val="Arial"/>
      <family val="2"/>
    </font>
    <font>
      <b/>
      <sz val="10"/>
      <name val="Calibri"/>
      <family val="2"/>
      <scheme val="minor"/>
    </font>
    <font>
      <b/>
      <sz val="11"/>
      <name val="Calibri"/>
      <family val="2"/>
      <scheme val="minor"/>
    </font>
    <font>
      <b/>
      <sz val="10"/>
      <color theme="6" tint="-0.249977111117893"/>
      <name val="Arial"/>
      <family val="2"/>
    </font>
    <font>
      <b/>
      <sz val="10"/>
      <color theme="4" tint="0.39997558519241921"/>
      <name val="Arial"/>
      <family val="2"/>
    </font>
    <font>
      <b/>
      <sz val="10"/>
      <color rgb="FFFFFF00"/>
      <name val="Arial"/>
      <family val="2"/>
    </font>
    <font>
      <b/>
      <sz val="10"/>
      <color theme="1" tint="0.499984740745262"/>
      <name val="Arial"/>
      <family val="2"/>
    </font>
    <font>
      <b/>
      <u/>
      <sz val="11"/>
      <color theme="6" tint="-0.499984740745262"/>
      <name val="Arial"/>
      <family val="2"/>
    </font>
    <font>
      <b/>
      <i/>
      <sz val="12"/>
      <color theme="0"/>
      <name val="Arial"/>
      <family val="2"/>
    </font>
    <font>
      <b/>
      <i/>
      <sz val="11"/>
      <color theme="1"/>
      <name val="Times New Roman"/>
      <family val="1"/>
    </font>
  </fonts>
  <fills count="12">
    <fill>
      <patternFill patternType="none"/>
    </fill>
    <fill>
      <patternFill patternType="gray125"/>
    </fill>
    <fill>
      <patternFill patternType="solid">
        <fgColor rgb="FFFABF8F"/>
        <bgColor indexed="64"/>
      </patternFill>
    </fill>
    <fill>
      <patternFill patternType="solid">
        <fgColor theme="9" tint="0.399975585192419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39994506668294322"/>
        <bgColor indexed="64"/>
      </patternFill>
    </fill>
    <fill>
      <patternFill patternType="solid">
        <fgColor theme="0" tint="-0.49998474074526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11">
    <xf numFmtId="0" fontId="0" fillId="0" borderId="0" xfId="0"/>
    <xf numFmtId="0" fontId="4" fillId="0" borderId="0" xfId="0" applyFont="1" applyAlignment="1">
      <alignment horizontal="right"/>
    </xf>
    <xf numFmtId="0" fontId="12" fillId="0" borderId="0" xfId="0" applyFont="1"/>
    <xf numFmtId="0" fontId="0" fillId="0" borderId="0" xfId="0" applyAlignment="1">
      <alignment horizontal="right"/>
    </xf>
    <xf numFmtId="0" fontId="0" fillId="0" borderId="1" xfId="0" applyBorder="1" applyAlignment="1">
      <alignment horizontal="center"/>
    </xf>
    <xf numFmtId="0" fontId="0" fillId="0" borderId="0" xfId="0" applyProtection="1">
      <protection locked="0"/>
    </xf>
    <xf numFmtId="0" fontId="12" fillId="0" borderId="0" xfId="0" applyFont="1" applyAlignment="1">
      <alignment vertical="top"/>
    </xf>
    <xf numFmtId="0" fontId="8" fillId="0" borderId="1" xfId="0" applyFont="1" applyBorder="1" applyAlignment="1">
      <alignment vertical="center"/>
    </xf>
    <xf numFmtId="0" fontId="15" fillId="0" borderId="0" xfId="0" applyFont="1" applyAlignment="1">
      <alignment horizontal="center"/>
    </xf>
    <xf numFmtId="0" fontId="16" fillId="0" borderId="0" xfId="0" applyFont="1"/>
    <xf numFmtId="0" fontId="16" fillId="5" borderId="1" xfId="0" applyFont="1" applyFill="1" applyBorder="1"/>
    <xf numFmtId="0" fontId="16" fillId="4" borderId="1" xfId="0" applyFont="1" applyFill="1" applyBorder="1"/>
    <xf numFmtId="0" fontId="16" fillId="3" borderId="1" xfId="0" applyFont="1" applyFill="1" applyBorder="1"/>
    <xf numFmtId="0" fontId="14" fillId="0" borderId="0" xfId="0" applyFont="1" applyAlignment="1">
      <alignment wrapText="1"/>
    </xf>
    <xf numFmtId="0" fontId="6" fillId="0" borderId="1" xfId="0" applyFont="1" applyBorder="1" applyAlignment="1">
      <alignment horizontal="center"/>
    </xf>
    <xf numFmtId="0" fontId="8" fillId="0" borderId="1" xfId="0" applyFont="1" applyBorder="1" applyAlignment="1">
      <alignment horizontal="center"/>
    </xf>
    <xf numFmtId="3" fontId="9" fillId="0" borderId="1" xfId="0" applyNumberFormat="1" applyFont="1" applyBorder="1" applyAlignment="1">
      <alignment horizontal="center" vertical="center" wrapText="1"/>
    </xf>
    <xf numFmtId="3" fontId="9" fillId="3" borderId="1" xfId="0" applyNumberFormat="1" applyFont="1" applyFill="1" applyBorder="1" applyAlignment="1">
      <alignment horizontal="center" vertical="center" wrapText="1"/>
    </xf>
    <xf numFmtId="0" fontId="8" fillId="0" borderId="1" xfId="0" quotePrefix="1" applyFont="1" applyBorder="1" applyAlignment="1">
      <alignment horizontal="left" vertical="center" indent="2"/>
    </xf>
    <xf numFmtId="49" fontId="17" fillId="0" borderId="0" xfId="0" applyNumberFormat="1" applyFont="1" applyAlignment="1">
      <alignment horizontal="left" wrapText="1"/>
    </xf>
    <xf numFmtId="0" fontId="20" fillId="0" borderId="0" xfId="0" applyFont="1" applyAlignment="1">
      <alignment wrapText="1"/>
    </xf>
    <xf numFmtId="0" fontId="19" fillId="8" borderId="0" xfId="0" applyFont="1" applyFill="1" applyAlignment="1">
      <alignment vertical="center" wrapText="1"/>
    </xf>
    <xf numFmtId="0" fontId="21" fillId="0" borderId="0" xfId="0" applyFont="1" applyAlignment="1">
      <alignment horizontal="left" wrapText="1" indent="2"/>
    </xf>
    <xf numFmtId="0" fontId="21" fillId="9" borderId="0" xfId="0" applyFont="1" applyFill="1" applyAlignment="1">
      <alignment horizontal="left" vertical="center" wrapText="1"/>
    </xf>
    <xf numFmtId="0" fontId="30" fillId="0" borderId="0" xfId="0" applyFont="1" applyAlignment="1">
      <alignment horizontal="left" vertical="center" wrapText="1" indent="18"/>
    </xf>
    <xf numFmtId="0" fontId="8" fillId="0" borderId="1" xfId="0" quotePrefix="1" applyFont="1" applyBorder="1" applyAlignment="1">
      <alignment vertical="center"/>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quotePrefix="1" applyFont="1" applyBorder="1" applyAlignment="1">
      <alignment horizontal="left" vertical="center"/>
    </xf>
    <xf numFmtId="0" fontId="8" fillId="0" borderId="5" xfId="0" applyFont="1" applyBorder="1" applyAlignment="1">
      <alignment vertical="center"/>
    </xf>
    <xf numFmtId="0" fontId="8" fillId="0" borderId="11" xfId="0" applyFont="1" applyBorder="1" applyAlignment="1">
      <alignment horizontal="center" vertical="center" wrapText="1"/>
    </xf>
    <xf numFmtId="0" fontId="8" fillId="0" borderId="11" xfId="0" applyFont="1" applyBorder="1" applyAlignment="1">
      <alignment vertical="center"/>
    </xf>
    <xf numFmtId="0" fontId="8" fillId="0" borderId="16" xfId="0" applyFont="1" applyBorder="1" applyAlignment="1">
      <alignment horizontal="center" vertical="center" wrapText="1"/>
    </xf>
    <xf numFmtId="0" fontId="8" fillId="0" borderId="16" xfId="0" applyFont="1" applyBorder="1" applyAlignment="1">
      <alignment vertical="center"/>
    </xf>
    <xf numFmtId="0" fontId="8" fillId="0" borderId="4" xfId="0" applyFont="1" applyBorder="1" applyAlignment="1">
      <alignment vertical="center"/>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6" fillId="0" borderId="17" xfId="0" applyFont="1" applyBorder="1" applyAlignment="1">
      <alignment horizontal="center" vertical="center" wrapText="1"/>
    </xf>
    <xf numFmtId="0" fontId="2" fillId="0" borderId="0" xfId="0" applyFont="1" applyAlignment="1">
      <alignment horizontal="right"/>
    </xf>
    <xf numFmtId="0" fontId="3" fillId="0" borderId="0" xfId="0" applyFont="1"/>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6" fillId="0" borderId="1" xfId="0" applyFont="1" applyBorder="1" applyAlignment="1">
      <alignment vertical="center" wrapText="1"/>
    </xf>
    <xf numFmtId="3" fontId="9" fillId="2" borderId="1" xfId="0" applyNumberFormat="1" applyFont="1" applyFill="1" applyBorder="1" applyAlignment="1">
      <alignment horizontal="center" vertical="center" wrapText="1"/>
    </xf>
    <xf numFmtId="3" fontId="9" fillId="10" borderId="1" xfId="0" applyNumberFormat="1" applyFont="1" applyFill="1" applyBorder="1" applyAlignment="1">
      <alignment horizontal="center" vertical="center" wrapText="1"/>
    </xf>
    <xf numFmtId="0" fontId="10" fillId="0" borderId="0" xfId="0" applyFont="1" applyAlignment="1">
      <alignment vertical="center"/>
    </xf>
    <xf numFmtId="0" fontId="7" fillId="0" borderId="0" xfId="0" applyFont="1" applyAlignment="1">
      <alignment vertical="center"/>
    </xf>
    <xf numFmtId="0" fontId="7" fillId="0" borderId="0" xfId="0" applyFont="1"/>
    <xf numFmtId="0" fontId="8" fillId="0" borderId="1" xfId="0" applyFont="1" applyBorder="1" applyAlignment="1">
      <alignment horizontal="center" vertical="center"/>
    </xf>
    <xf numFmtId="3" fontId="6" fillId="3" borderId="1" xfId="0" applyNumberFormat="1" applyFont="1" applyFill="1" applyBorder="1" applyAlignment="1">
      <alignment horizontal="center" vertical="center"/>
    </xf>
    <xf numFmtId="0" fontId="32" fillId="0" borderId="0" xfId="0" applyFont="1" applyAlignment="1">
      <alignment horizontal="center" vertical="center" wrapText="1"/>
    </xf>
    <xf numFmtId="0" fontId="8" fillId="0" borderId="1" xfId="0" quotePrefix="1" applyFont="1" applyBorder="1" applyAlignment="1">
      <alignment horizontal="left" vertical="center" wrapText="1" indent="2"/>
    </xf>
    <xf numFmtId="0" fontId="33" fillId="8" borderId="0" xfId="0" applyFont="1" applyFill="1" applyAlignment="1">
      <alignment horizontal="center" vertical="center" wrapText="1"/>
    </xf>
    <xf numFmtId="0" fontId="6" fillId="0" borderId="16" xfId="0" applyFont="1" applyBorder="1" applyAlignment="1">
      <alignment horizontal="center" vertical="center" wrapText="1"/>
    </xf>
    <xf numFmtId="164" fontId="8" fillId="0" borderId="1" xfId="1" applyNumberFormat="1" applyFont="1" applyBorder="1" applyAlignment="1">
      <alignment horizontal="center" vertical="center" wrapText="1"/>
    </xf>
    <xf numFmtId="165" fontId="0" fillId="0" borderId="0" xfId="0" applyNumberFormat="1"/>
    <xf numFmtId="166" fontId="8" fillId="5" borderId="1" xfId="2" applyNumberFormat="1" applyFont="1" applyFill="1" applyBorder="1" applyAlignment="1">
      <alignment horizontal="center" vertical="center" wrapText="1"/>
    </xf>
    <xf numFmtId="166" fontId="8" fillId="5" borderId="4" xfId="2" applyNumberFormat="1" applyFont="1" applyFill="1" applyBorder="1" applyAlignment="1">
      <alignment horizontal="center" vertical="center" wrapText="1"/>
    </xf>
    <xf numFmtId="0" fontId="14" fillId="0" borderId="0" xfId="0" applyFont="1" applyAlignment="1" applyProtection="1">
      <alignment wrapText="1"/>
      <protection locked="0"/>
    </xf>
    <xf numFmtId="0" fontId="7" fillId="0" borderId="0" xfId="0" applyFont="1" applyProtection="1">
      <protection locked="0"/>
    </xf>
    <xf numFmtId="0" fontId="11" fillId="0" borderId="0" xfId="0" applyFont="1"/>
    <xf numFmtId="3" fontId="9" fillId="0" borderId="1" xfId="0" applyNumberFormat="1" applyFont="1" applyBorder="1" applyAlignment="1">
      <alignment horizontal="center" vertical="center"/>
    </xf>
    <xf numFmtId="3" fontId="9" fillId="3" borderId="1" xfId="0" applyNumberFormat="1" applyFont="1" applyFill="1" applyBorder="1" applyAlignment="1">
      <alignment horizontal="center" vertical="center"/>
    </xf>
    <xf numFmtId="0" fontId="0" fillId="8" borderId="1" xfId="0" applyFill="1" applyBorder="1"/>
    <xf numFmtId="0" fontId="0" fillId="11" borderId="1" xfId="0" applyFill="1" applyBorder="1"/>
    <xf numFmtId="0" fontId="40" fillId="8" borderId="0" xfId="0" applyFont="1" applyFill="1" applyAlignment="1">
      <alignment horizontal="center" vertical="center" wrapText="1"/>
    </xf>
    <xf numFmtId="0" fontId="30" fillId="0" borderId="0" xfId="0" applyFont="1" applyAlignment="1">
      <alignment horizontal="left" vertical="center" wrapText="1"/>
    </xf>
    <xf numFmtId="166" fontId="8" fillId="5" borderId="14" xfId="2" applyNumberFormat="1" applyFont="1" applyFill="1" applyBorder="1" applyAlignment="1">
      <alignment horizontal="center" vertical="center"/>
    </xf>
    <xf numFmtId="166" fontId="8" fillId="5" borderId="35" xfId="2" applyNumberFormat="1" applyFont="1" applyFill="1" applyBorder="1" applyAlignment="1">
      <alignment horizontal="center" vertical="center"/>
    </xf>
    <xf numFmtId="164" fontId="8" fillId="0" borderId="14" xfId="1" applyNumberFormat="1" applyFont="1" applyBorder="1" applyAlignment="1">
      <alignment horizontal="center" vertical="center"/>
    </xf>
    <xf numFmtId="165" fontId="8" fillId="5" borderId="11" xfId="1" applyNumberFormat="1" applyFont="1" applyFill="1" applyBorder="1" applyAlignment="1">
      <alignment horizontal="center" vertical="center" wrapText="1"/>
    </xf>
    <xf numFmtId="165" fontId="8" fillId="5" borderId="12" xfId="1" applyNumberFormat="1" applyFont="1" applyFill="1" applyBorder="1" applyAlignment="1">
      <alignment horizontal="center" vertical="center"/>
    </xf>
    <xf numFmtId="165" fontId="8" fillId="5" borderId="1" xfId="1" applyNumberFormat="1" applyFont="1" applyFill="1" applyBorder="1" applyAlignment="1">
      <alignment horizontal="center" vertical="center" wrapText="1"/>
    </xf>
    <xf numFmtId="165" fontId="8" fillId="5" borderId="14" xfId="1" applyNumberFormat="1" applyFont="1" applyFill="1" applyBorder="1" applyAlignment="1">
      <alignment horizontal="center" vertical="center"/>
    </xf>
    <xf numFmtId="165" fontId="8" fillId="5" borderId="16" xfId="1" applyNumberFormat="1" applyFont="1" applyFill="1" applyBorder="1" applyAlignment="1">
      <alignment horizontal="center" vertical="center" wrapText="1"/>
    </xf>
    <xf numFmtId="165" fontId="8" fillId="5" borderId="5" xfId="1" applyNumberFormat="1" applyFont="1" applyFill="1" applyBorder="1" applyAlignment="1">
      <alignment horizontal="center" vertical="center" wrapText="1"/>
    </xf>
    <xf numFmtId="165" fontId="8" fillId="5" borderId="23" xfId="1" applyNumberFormat="1" applyFont="1" applyFill="1" applyBorder="1" applyAlignment="1">
      <alignment horizontal="center" vertical="center"/>
    </xf>
    <xf numFmtId="165" fontId="8" fillId="5" borderId="17" xfId="1" applyNumberFormat="1" applyFont="1" applyFill="1" applyBorder="1" applyAlignment="1">
      <alignment horizontal="center" vertical="center"/>
    </xf>
    <xf numFmtId="0" fontId="18" fillId="8" borderId="0" xfId="0" applyFont="1" applyFill="1" applyAlignment="1">
      <alignment vertical="top" wrapText="1"/>
    </xf>
    <xf numFmtId="0" fontId="21" fillId="8" borderId="0" xfId="0" applyFont="1" applyFill="1" applyAlignment="1">
      <alignment vertical="top" wrapText="1"/>
    </xf>
    <xf numFmtId="0" fontId="21" fillId="8" borderId="0" xfId="0" applyFont="1" applyFill="1" applyAlignment="1">
      <alignment horizontal="left" vertical="top" wrapText="1"/>
    </xf>
    <xf numFmtId="0" fontId="26" fillId="8" borderId="0" xfId="0" applyFont="1" applyFill="1" applyAlignment="1">
      <alignment vertical="top" wrapText="1"/>
    </xf>
    <xf numFmtId="0" fontId="18" fillId="8" borderId="0" xfId="0" applyFont="1" applyFill="1" applyAlignment="1">
      <alignment horizontal="left" vertical="top" wrapText="1" indent="2"/>
    </xf>
    <xf numFmtId="0" fontId="21" fillId="8" borderId="0" xfId="0" applyFont="1" applyFill="1" applyAlignment="1">
      <alignment horizontal="left" vertical="top" wrapText="1" indent="2"/>
    </xf>
    <xf numFmtId="0" fontId="26" fillId="8" borderId="0" xfId="0" applyFont="1" applyFill="1" applyAlignment="1">
      <alignment horizontal="left" vertical="top" wrapText="1" indent="2"/>
    </xf>
    <xf numFmtId="0" fontId="29" fillId="8" borderId="0" xfId="0" applyFont="1" applyFill="1" applyAlignment="1">
      <alignment horizontal="left" vertical="top" wrapText="1" indent="2"/>
    </xf>
    <xf numFmtId="0" fontId="22" fillId="8" borderId="0" xfId="0" applyFont="1" applyFill="1" applyAlignment="1">
      <alignment horizontal="left" vertical="top" wrapText="1"/>
    </xf>
    <xf numFmtId="0" fontId="22" fillId="8" borderId="0" xfId="0" applyFont="1" applyFill="1" applyAlignment="1">
      <alignment horizontal="left" vertical="top" wrapText="1" indent="2"/>
    </xf>
    <xf numFmtId="0" fontId="2" fillId="0" borderId="1" xfId="0" applyFont="1" applyBorder="1" applyAlignment="1">
      <alignment horizontal="center"/>
    </xf>
    <xf numFmtId="167" fontId="8" fillId="5" borderId="1" xfId="1" applyNumberFormat="1" applyFont="1" applyFill="1" applyBorder="1" applyAlignment="1">
      <alignment horizontal="center" vertical="center" wrapText="1"/>
    </xf>
    <xf numFmtId="165" fontId="8" fillId="5" borderId="42" xfId="1" applyNumberFormat="1" applyFont="1" applyFill="1" applyBorder="1" applyAlignment="1">
      <alignment horizontal="center" vertical="center" wrapText="1"/>
    </xf>
    <xf numFmtId="167" fontId="8" fillId="5" borderId="16" xfId="1" applyNumberFormat="1" applyFont="1" applyFill="1" applyBorder="1" applyAlignment="1">
      <alignment horizontal="center" vertical="center" wrapText="1"/>
    </xf>
    <xf numFmtId="167" fontId="9" fillId="0" borderId="1" xfId="0" applyNumberFormat="1" applyFont="1" applyBorder="1" applyAlignment="1">
      <alignment horizontal="center" vertical="center" wrapText="1"/>
    </xf>
    <xf numFmtId="0" fontId="0" fillId="0" borderId="0" xfId="0" applyAlignment="1" applyProtection="1">
      <alignment horizontal="center"/>
      <protection locked="0"/>
    </xf>
    <xf numFmtId="0" fontId="11" fillId="0" borderId="0" xfId="0" applyFont="1" applyAlignment="1" applyProtection="1">
      <alignment horizontal="right"/>
      <protection locked="0"/>
    </xf>
    <xf numFmtId="0" fontId="0" fillId="0" borderId="0" xfId="0" applyAlignment="1" applyProtection="1">
      <alignment vertical="top"/>
      <protection locked="0"/>
    </xf>
    <xf numFmtId="0" fontId="11" fillId="0" borderId="0" xfId="0" applyFont="1" applyAlignment="1" applyProtection="1">
      <alignment horizontal="right" vertical="top"/>
      <protection locked="0"/>
    </xf>
    <xf numFmtId="0" fontId="0" fillId="0" borderId="0" xfId="0" applyAlignment="1" applyProtection="1">
      <alignment horizontal="left" vertical="center" wrapText="1"/>
      <protection locked="0"/>
    </xf>
    <xf numFmtId="0" fontId="13"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2" fillId="0" borderId="0" xfId="0" applyFont="1" applyAlignment="1" applyProtection="1">
      <alignment wrapText="1"/>
      <protection locked="0"/>
    </xf>
    <xf numFmtId="0" fontId="15" fillId="0" borderId="0" xfId="0" applyFont="1" applyProtection="1">
      <protection locked="0"/>
    </xf>
    <xf numFmtId="0" fontId="0" fillId="0" borderId="0" xfId="0" applyAlignment="1" applyProtection="1">
      <alignment horizontal="right"/>
      <protection locked="0"/>
    </xf>
    <xf numFmtId="0" fontId="11" fillId="0" borderId="6" xfId="0" applyFont="1" applyBorder="1" applyAlignment="1" applyProtection="1">
      <alignment horizontal="left"/>
      <protection locked="0"/>
    </xf>
    <xf numFmtId="0" fontId="15" fillId="0" borderId="0" xfId="0" applyFont="1" applyAlignment="1" applyProtection="1">
      <alignment horizontal="center"/>
      <protection locked="0"/>
    </xf>
    <xf numFmtId="0" fontId="2" fillId="0" borderId="0" xfId="0" applyFont="1" applyProtection="1">
      <protection locked="0"/>
    </xf>
    <xf numFmtId="0" fontId="11" fillId="0" borderId="0" xfId="0" applyFont="1" applyAlignment="1" applyProtection="1">
      <alignment vertical="top" wrapText="1"/>
      <protection locked="0"/>
    </xf>
    <xf numFmtId="165" fontId="8" fillId="5" borderId="4" xfId="1" applyNumberFormat="1" applyFont="1" applyFill="1" applyBorder="1" applyAlignment="1">
      <alignment horizontal="center" vertical="center" wrapText="1"/>
    </xf>
    <xf numFmtId="0" fontId="8" fillId="0" borderId="44" xfId="0" quotePrefix="1" applyFont="1" applyBorder="1" applyAlignment="1">
      <alignment horizontal="left" vertical="center"/>
    </xf>
    <xf numFmtId="0" fontId="8" fillId="0" borderId="44" xfId="0" applyFont="1" applyBorder="1" applyAlignment="1">
      <alignment horizontal="center" vertical="center" wrapText="1"/>
    </xf>
    <xf numFmtId="165" fontId="8" fillId="5" borderId="45" xfId="1" applyNumberFormat="1" applyFont="1" applyFill="1" applyBorder="1" applyAlignment="1">
      <alignment horizontal="center" vertical="center"/>
    </xf>
    <xf numFmtId="0" fontId="4" fillId="0" borderId="0" xfId="0" applyFont="1" applyAlignment="1" applyProtection="1">
      <alignment horizontal="center"/>
      <protection locked="0"/>
    </xf>
    <xf numFmtId="0" fontId="41" fillId="6" borderId="0" xfId="0" applyFont="1" applyFill="1" applyAlignment="1">
      <alignment horizontal="center" vertical="center"/>
    </xf>
    <xf numFmtId="49" fontId="26" fillId="7" borderId="0" xfId="0" applyNumberFormat="1" applyFont="1" applyFill="1" applyAlignment="1">
      <alignment horizontal="center" vertical="center"/>
    </xf>
    <xf numFmtId="0" fontId="16" fillId="0" borderId="0" xfId="0" applyFont="1" applyProtection="1">
      <protection locked="0"/>
    </xf>
    <xf numFmtId="0" fontId="42" fillId="0" borderId="0" xfId="0" applyFont="1" applyAlignment="1">
      <alignment horizontal="right"/>
    </xf>
    <xf numFmtId="0" fontId="16" fillId="0" borderId="0" xfId="0" applyFont="1" applyAlignment="1">
      <alignment horizontal="right"/>
    </xf>
    <xf numFmtId="0" fontId="0" fillId="0" borderId="0" xfId="0" applyFont="1"/>
    <xf numFmtId="0" fontId="16" fillId="0" borderId="0" xfId="0" applyFont="1" applyAlignment="1">
      <alignment horizontal="center"/>
    </xf>
    <xf numFmtId="0" fontId="2" fillId="0" borderId="0" xfId="0" quotePrefix="1" applyFont="1" applyAlignment="1">
      <alignment horizontal="center"/>
    </xf>
    <xf numFmtId="0" fontId="34" fillId="8" borderId="37" xfId="0" applyFont="1" applyFill="1" applyBorder="1" applyAlignment="1">
      <alignment horizontal="left" wrapText="1"/>
    </xf>
    <xf numFmtId="0" fontId="34" fillId="8" borderId="6" xfId="0" applyFont="1" applyFill="1" applyBorder="1" applyAlignment="1">
      <alignment horizontal="left" wrapText="1"/>
    </xf>
    <xf numFmtId="0" fontId="34" fillId="8" borderId="8" xfId="0" applyFont="1" applyFill="1" applyBorder="1" applyAlignment="1">
      <alignment horizontal="left" wrapText="1"/>
    </xf>
    <xf numFmtId="0" fontId="34" fillId="8" borderId="36" xfId="0" applyFont="1" applyFill="1" applyBorder="1" applyAlignment="1">
      <alignment horizontal="left" wrapText="1"/>
    </xf>
    <xf numFmtId="0" fontId="34" fillId="8" borderId="39" xfId="0" applyFont="1" applyFill="1" applyBorder="1" applyAlignment="1">
      <alignment horizontal="left" wrapText="1"/>
    </xf>
    <xf numFmtId="0" fontId="34" fillId="8" borderId="28" xfId="0" applyFont="1" applyFill="1" applyBorder="1" applyAlignment="1">
      <alignment horizontal="left" wrapText="1"/>
    </xf>
    <xf numFmtId="0" fontId="13" fillId="4" borderId="1" xfId="0" applyFont="1" applyFill="1" applyBorder="1" applyAlignment="1" applyProtection="1">
      <alignment horizontal="center"/>
      <protection locked="0"/>
    </xf>
    <xf numFmtId="0" fontId="0" fillId="4" borderId="2" xfId="0" applyFill="1" applyBorder="1" applyAlignment="1" applyProtection="1">
      <alignment horizontal="left"/>
      <protection locked="0"/>
    </xf>
    <xf numFmtId="0" fontId="0" fillId="4" borderId="7" xfId="0" applyFill="1" applyBorder="1" applyAlignment="1" applyProtection="1">
      <alignment horizontal="left"/>
      <protection locked="0"/>
    </xf>
    <xf numFmtId="0" fontId="0" fillId="4" borderId="3" xfId="0" applyFill="1" applyBorder="1" applyAlignment="1" applyProtection="1">
      <alignment horizontal="left"/>
      <protection locked="0"/>
    </xf>
    <xf numFmtId="0" fontId="0" fillId="4" borderId="1" xfId="0" applyFill="1" applyBorder="1" applyAlignment="1" applyProtection="1">
      <alignment horizontal="center"/>
      <protection locked="0"/>
    </xf>
    <xf numFmtId="0" fontId="15" fillId="0" borderId="1" xfId="0" applyFont="1" applyBorder="1" applyAlignment="1" applyProtection="1">
      <alignment horizontal="center"/>
      <protection locked="0"/>
    </xf>
    <xf numFmtId="0" fontId="2" fillId="8" borderId="37" xfId="0" applyFont="1" applyFill="1" applyBorder="1" applyAlignment="1">
      <alignment horizontal="center" wrapText="1"/>
    </xf>
    <xf numFmtId="0" fontId="2" fillId="8" borderId="6" xfId="0" applyFont="1" applyFill="1" applyBorder="1" applyAlignment="1">
      <alignment horizontal="center" wrapText="1"/>
    </xf>
    <xf numFmtId="0" fontId="2" fillId="8" borderId="8" xfId="0" applyFont="1" applyFill="1" applyBorder="1" applyAlignment="1">
      <alignment horizontal="center" wrapText="1"/>
    </xf>
    <xf numFmtId="0" fontId="2" fillId="8" borderId="36" xfId="0" applyFont="1" applyFill="1" applyBorder="1" applyAlignment="1">
      <alignment horizontal="center" wrapText="1"/>
    </xf>
    <xf numFmtId="0" fontId="2" fillId="8" borderId="39" xfId="0" applyFont="1" applyFill="1" applyBorder="1" applyAlignment="1">
      <alignment horizontal="center" wrapText="1"/>
    </xf>
    <xf numFmtId="0" fontId="2" fillId="8" borderId="28" xfId="0" applyFont="1" applyFill="1" applyBorder="1" applyAlignment="1">
      <alignment horizontal="center" wrapText="1"/>
    </xf>
    <xf numFmtId="0" fontId="2" fillId="8" borderId="2"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1" xfId="0" applyFont="1" applyBorder="1" applyAlignment="1" applyProtection="1">
      <alignment horizontal="center"/>
      <protection locked="0"/>
    </xf>
    <xf numFmtId="0" fontId="0" fillId="0" borderId="9" xfId="0" applyBorder="1" applyAlignment="1">
      <alignment horizontal="left"/>
    </xf>
    <xf numFmtId="0" fontId="0" fillId="0" borderId="0" xfId="0" applyAlignment="1">
      <alignment horizontal="left"/>
    </xf>
    <xf numFmtId="0" fontId="0" fillId="4" borderId="37"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38" xfId="0" applyFill="1" applyBorder="1" applyAlignment="1" applyProtection="1">
      <alignment horizontal="left" vertical="top" wrapText="1"/>
      <protection locked="0"/>
    </xf>
    <xf numFmtId="0" fontId="0" fillId="0" borderId="9" xfId="0" applyBorder="1" applyAlignment="1">
      <alignment horizontal="left" wrapText="1"/>
    </xf>
    <xf numFmtId="0" fontId="0" fillId="0" borderId="0" xfId="0" applyAlignment="1">
      <alignment horizontal="left" wrapText="1"/>
    </xf>
    <xf numFmtId="0" fontId="0" fillId="0" borderId="9" xfId="0" applyBorder="1" applyAlignment="1">
      <alignment horizontal="left" vertical="top"/>
    </xf>
    <xf numFmtId="0" fontId="0" fillId="0" borderId="0" xfId="0" applyAlignment="1">
      <alignment horizontal="left" vertical="top"/>
    </xf>
    <xf numFmtId="0" fontId="31" fillId="0" borderId="37" xfId="0" applyFont="1" applyBorder="1" applyAlignment="1" applyProtection="1">
      <alignment horizontal="left" vertical="top"/>
      <protection locked="0"/>
    </xf>
    <xf numFmtId="0" fontId="31" fillId="0" borderId="6" xfId="0" applyFont="1" applyBorder="1" applyAlignment="1" applyProtection="1">
      <alignment horizontal="left" vertical="top"/>
      <protection locked="0"/>
    </xf>
    <xf numFmtId="0" fontId="31" fillId="0" borderId="8" xfId="0" applyFont="1" applyBorder="1" applyAlignment="1" applyProtection="1">
      <alignment horizontal="left" vertical="top"/>
      <protection locked="0"/>
    </xf>
    <xf numFmtId="0" fontId="31" fillId="0" borderId="9" xfId="0" applyFont="1" applyBorder="1" applyAlignment="1" applyProtection="1">
      <alignment horizontal="left" vertical="top"/>
      <protection locked="0"/>
    </xf>
    <xf numFmtId="0" fontId="31" fillId="0" borderId="0" xfId="0" applyFont="1" applyAlignment="1" applyProtection="1">
      <alignment horizontal="left" vertical="top"/>
      <protection locked="0"/>
    </xf>
    <xf numFmtId="0" fontId="31" fillId="0" borderId="38" xfId="0" applyFont="1" applyBorder="1" applyAlignment="1" applyProtection="1">
      <alignment horizontal="left" vertical="top"/>
      <protection locked="0"/>
    </xf>
    <xf numFmtId="0" fontId="31" fillId="0" borderId="36" xfId="0" applyFont="1" applyBorder="1" applyAlignment="1" applyProtection="1">
      <alignment horizontal="left" vertical="top"/>
      <protection locked="0"/>
    </xf>
    <xf numFmtId="0" fontId="31" fillId="0" borderId="39" xfId="0" applyFont="1" applyBorder="1" applyAlignment="1" applyProtection="1">
      <alignment horizontal="left" vertical="top"/>
      <protection locked="0"/>
    </xf>
    <xf numFmtId="0" fontId="31" fillId="0" borderId="28" xfId="0" applyFont="1" applyBorder="1" applyAlignment="1" applyProtection="1">
      <alignment horizontal="left" vertical="top"/>
      <protection locked="0"/>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4" borderId="20"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4" borderId="22" xfId="0" applyFont="1" applyFill="1" applyBorder="1" applyAlignment="1" applyProtection="1">
      <alignment horizontal="center" vertical="center" wrapText="1"/>
      <protection locked="0"/>
    </xf>
    <xf numFmtId="0" fontId="5" fillId="0" borderId="0" xfId="0" applyFont="1" applyAlignment="1">
      <alignment horizont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2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7" fillId="0" borderId="0" xfId="0" applyFont="1" applyAlignment="1">
      <alignment horizontal="left" wrapText="1"/>
    </xf>
    <xf numFmtId="0" fontId="7" fillId="0" borderId="39" xfId="0" applyFont="1" applyBorder="1" applyAlignment="1">
      <alignment horizontal="left" wrapText="1"/>
    </xf>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8" xfId="0" applyFont="1" applyBorder="1" applyAlignment="1">
      <alignment horizontal="center" vertical="center" wrapText="1"/>
    </xf>
    <xf numFmtId="0" fontId="0" fillId="0" borderId="0" xfId="0" applyAlignment="1" applyProtection="1">
      <alignment horizontal="center" vertical="center"/>
      <protection locked="0"/>
    </xf>
    <xf numFmtId="0" fontId="4" fillId="0" borderId="0" xfId="0" applyFont="1" applyAlignment="1" applyProtection="1">
      <alignment horizontal="center"/>
      <protection locked="0"/>
    </xf>
    <xf numFmtId="0" fontId="6" fillId="0" borderId="1" xfId="0" applyFont="1" applyBorder="1" applyAlignment="1">
      <alignment horizontal="center" vertical="center" wrapText="1"/>
    </xf>
    <xf numFmtId="0" fontId="6" fillId="0" borderId="2" xfId="0" applyFont="1" applyBorder="1" applyAlignment="1">
      <alignment horizontal="center"/>
    </xf>
    <xf numFmtId="0" fontId="6" fillId="0" borderId="7" xfId="0" applyFont="1" applyBorder="1" applyAlignment="1">
      <alignment horizontal="center"/>
    </xf>
    <xf numFmtId="0" fontId="6" fillId="0" borderId="3" xfId="0" applyFont="1" applyBorder="1" applyAlignment="1">
      <alignment horizontal="center"/>
    </xf>
    <xf numFmtId="0" fontId="8" fillId="0" borderId="2" xfId="0" applyFont="1" applyBorder="1" applyAlignment="1">
      <alignment horizontal="left"/>
    </xf>
    <xf numFmtId="0" fontId="8" fillId="0" borderId="7" xfId="0" applyFont="1" applyBorder="1" applyAlignment="1">
      <alignment horizontal="left"/>
    </xf>
    <xf numFmtId="0" fontId="8" fillId="0" borderId="3" xfId="0" applyFont="1" applyBorder="1" applyAlignment="1">
      <alignment horizontal="left"/>
    </xf>
    <xf numFmtId="0" fontId="11" fillId="0" borderId="0" xfId="0" applyFont="1" applyAlignment="1">
      <alignment horizontal="center"/>
    </xf>
    <xf numFmtId="0" fontId="8" fillId="0" borderId="2" xfId="0" applyFont="1" applyBorder="1" applyAlignment="1">
      <alignment horizontal="left" wrapText="1" indent="3"/>
    </xf>
    <xf numFmtId="0" fontId="8" fillId="0" borderId="7" xfId="0" applyFont="1" applyBorder="1" applyAlignment="1">
      <alignment horizontal="left" wrapText="1" indent="3"/>
    </xf>
    <xf numFmtId="0" fontId="8" fillId="0" borderId="3" xfId="0" applyFont="1" applyBorder="1" applyAlignment="1">
      <alignment horizontal="left" wrapText="1" indent="3"/>
    </xf>
  </cellXfs>
  <cellStyles count="3">
    <cellStyle name="Comma" xfId="1" builtinId="3"/>
    <cellStyle name="Normal" xfId="0" builtinId="0"/>
    <cellStyle name="Percent" xfId="2" builtinId="5"/>
  </cellStyles>
  <dxfs count="0"/>
  <tableStyles count="0" defaultTableStyle="TableStyleMedium2" defaultPivotStyle="PivotStyleMedium9"/>
  <colors>
    <mruColors>
      <color rgb="FFFE82E6"/>
      <color rgb="FFFFFF99"/>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All Energy Use</a:t>
            </a:r>
            <a:r>
              <a:rPr lang="en-US" sz="1600" baseline="0"/>
              <a:t> by Remedy Component</a:t>
            </a:r>
            <a:endParaRPr lang="en-US" sz="1600"/>
          </a:p>
        </c:rich>
      </c:tx>
      <c:overlay val="0"/>
    </c:title>
    <c:autoTitleDeleted val="0"/>
    <c:plotArea>
      <c:layout>
        <c:manualLayout>
          <c:layoutTarget val="inner"/>
          <c:xMode val="edge"/>
          <c:yMode val="edge"/>
          <c:x val="8.8710815629178416E-2"/>
          <c:y val="0.14488513410483767"/>
          <c:w val="0.45944056521236731"/>
          <c:h val="0.72238368226221417"/>
        </c:manualLayout>
      </c:layout>
      <c:pieChart>
        <c:varyColors val="1"/>
        <c:ser>
          <c:idx val="0"/>
          <c:order val="0"/>
          <c:dLbls>
            <c:delete val="1"/>
          </c:dLbls>
          <c:cat>
            <c:numRef>
              <c:f>'Totals by Scope and Component'!$C$68:$C$73</c:f>
              <c:numCache>
                <c:formatCode>General</c:formatCode>
                <c:ptCount val="6"/>
                <c:pt idx="0">
                  <c:v>0</c:v>
                </c:pt>
                <c:pt idx="1">
                  <c:v>0</c:v>
                </c:pt>
                <c:pt idx="2">
                  <c:v>0</c:v>
                </c:pt>
                <c:pt idx="3">
                  <c:v>0</c:v>
                </c:pt>
                <c:pt idx="4">
                  <c:v>0</c:v>
                </c:pt>
                <c:pt idx="5">
                  <c:v>0</c:v>
                </c:pt>
              </c:numCache>
            </c:numRef>
          </c:cat>
          <c:val>
            <c:numRef>
              <c:f>'Totals by Scope and Component'!$C$65:$H$65</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B04-47EC-AC6E-2710ED41A7C2}"/>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0095579450418157"/>
          <c:y val="0.18070137066200059"/>
          <c:w val="0.36539972597764903"/>
          <c:h val="0.7078344347871226"/>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1" i="0" u="none" strike="noStrike" baseline="0">
                <a:effectLst/>
              </a:rPr>
              <a:t>All PM Emissions b</a:t>
            </a:r>
            <a:r>
              <a:rPr lang="en-US" sz="1600" baseline="0"/>
              <a:t>y Scope</a:t>
            </a:r>
            <a:endParaRPr lang="en-US" sz="1600"/>
          </a:p>
        </c:rich>
      </c:tx>
      <c:overlay val="0"/>
    </c:title>
    <c:autoTitleDeleted val="0"/>
    <c:plotArea>
      <c:layout>
        <c:manualLayout>
          <c:layoutTarget val="inner"/>
          <c:xMode val="edge"/>
          <c:yMode val="edge"/>
          <c:x val="6.7606622121761592E-2"/>
          <c:y val="0.17042240913552067"/>
          <c:w val="0.46352513309653326"/>
          <c:h val="0.71589508984945704"/>
        </c:manualLayout>
      </c:layout>
      <c:pieChart>
        <c:varyColors val="1"/>
        <c:ser>
          <c:idx val="0"/>
          <c:order val="0"/>
          <c:dLbls>
            <c:delete val="1"/>
          </c:dLbls>
          <c:cat>
            <c:numRef>
              <c:f>'Totals by Scope and Component'!$AU$68:$AU$71</c:f>
              <c:numCache>
                <c:formatCode>General</c:formatCode>
                <c:ptCount val="4"/>
                <c:pt idx="0">
                  <c:v>0</c:v>
                </c:pt>
                <c:pt idx="1">
                  <c:v>0</c:v>
                </c:pt>
                <c:pt idx="2">
                  <c:v>0</c:v>
                </c:pt>
                <c:pt idx="3">
                  <c:v>0</c:v>
                </c:pt>
              </c:numCache>
            </c:numRef>
          </c:cat>
          <c:val>
            <c:numRef>
              <c:f>'Totals by Scope and Component'!$AW$61:$AW$64</c:f>
              <c:numCache>
                <c:formatCode>#,##0.0</c:formatCode>
                <c:ptCount val="4"/>
                <c:pt idx="0">
                  <c:v>0</c:v>
                </c:pt>
                <c:pt idx="1">
                  <c:v>0</c:v>
                </c:pt>
                <c:pt idx="2">
                  <c:v>0</c:v>
                </c:pt>
                <c:pt idx="3">
                  <c:v>0</c:v>
                </c:pt>
              </c:numCache>
            </c:numRef>
          </c:val>
          <c:extLst>
            <c:ext xmlns:c16="http://schemas.microsoft.com/office/drawing/2014/chart" uri="{C3380CC4-5D6E-409C-BE32-E72D297353CC}">
              <c16:uniqueId val="{00000000-B94A-4282-BBDF-BC509940B086}"/>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0394265232974909"/>
          <c:y val="0.29238808690580342"/>
          <c:w val="0.37813620071684589"/>
          <c:h val="0.55862642169728782"/>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All HAP</a:t>
            </a:r>
            <a:r>
              <a:rPr lang="en-US" sz="1600" baseline="0"/>
              <a:t> Emissions by Remedy Component</a:t>
            </a:r>
            <a:endParaRPr lang="en-US" sz="1600"/>
          </a:p>
        </c:rich>
      </c:tx>
      <c:overlay val="0"/>
    </c:title>
    <c:autoTitleDeleted val="0"/>
    <c:plotArea>
      <c:layout>
        <c:manualLayout>
          <c:layoutTarget val="inner"/>
          <c:xMode val="edge"/>
          <c:yMode val="edge"/>
          <c:x val="8.2985925971851948E-2"/>
          <c:y val="0.17231132746337743"/>
          <c:w val="0.45570855808378286"/>
          <c:h val="0.71274614380099044"/>
        </c:manualLayout>
      </c:layout>
      <c:pieChart>
        <c:varyColors val="1"/>
        <c:ser>
          <c:idx val="0"/>
          <c:order val="0"/>
          <c:dLbls>
            <c:delete val="1"/>
          </c:dLbls>
          <c:cat>
            <c:numRef>
              <c:f>'Totals by Scope and Component'!$BA$68:$BA$73</c:f>
              <c:numCache>
                <c:formatCode>General</c:formatCode>
                <c:ptCount val="6"/>
                <c:pt idx="0">
                  <c:v>0</c:v>
                </c:pt>
                <c:pt idx="1">
                  <c:v>0</c:v>
                </c:pt>
                <c:pt idx="2">
                  <c:v>0</c:v>
                </c:pt>
                <c:pt idx="3">
                  <c:v>0</c:v>
                </c:pt>
                <c:pt idx="4">
                  <c:v>0</c:v>
                </c:pt>
                <c:pt idx="5">
                  <c:v>0</c:v>
                </c:pt>
              </c:numCache>
            </c:numRef>
          </c:cat>
          <c:val>
            <c:numRef>
              <c:f>'Totals by Scope and Component'!$BA$65:$BF$65</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5ED-4D07-82A1-1E06B15A1B0A}"/>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0095579450418157"/>
          <c:y val="0.18070137066200059"/>
          <c:w val="0.38112305854241341"/>
          <c:h val="0.71221377500226268"/>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1" i="0" u="none" strike="noStrike" baseline="0">
                <a:effectLst/>
              </a:rPr>
              <a:t>All HAP Emissions by </a:t>
            </a:r>
            <a:r>
              <a:rPr lang="en-US" sz="1600" baseline="0"/>
              <a:t>Scope</a:t>
            </a:r>
            <a:endParaRPr lang="en-US" sz="1600"/>
          </a:p>
        </c:rich>
      </c:tx>
      <c:overlay val="0"/>
    </c:title>
    <c:autoTitleDeleted val="0"/>
    <c:plotArea>
      <c:layout>
        <c:manualLayout>
          <c:layoutTarget val="inner"/>
          <c:xMode val="edge"/>
          <c:yMode val="edge"/>
          <c:x val="6.7606622121761592E-2"/>
          <c:y val="0.17042240913552067"/>
          <c:w val="0.46352513309653326"/>
          <c:h val="0.71589508984945704"/>
        </c:manualLayout>
      </c:layout>
      <c:pieChart>
        <c:varyColors val="1"/>
        <c:ser>
          <c:idx val="0"/>
          <c:order val="0"/>
          <c:dLbls>
            <c:delete val="1"/>
          </c:dLbls>
          <c:cat>
            <c:numRef>
              <c:f>'Totals by Scope and Component'!$BE$68:$BE$71</c:f>
              <c:numCache>
                <c:formatCode>General</c:formatCode>
                <c:ptCount val="4"/>
                <c:pt idx="0">
                  <c:v>0</c:v>
                </c:pt>
                <c:pt idx="1">
                  <c:v>0</c:v>
                </c:pt>
                <c:pt idx="2">
                  <c:v>0</c:v>
                </c:pt>
                <c:pt idx="3">
                  <c:v>0</c:v>
                </c:pt>
              </c:numCache>
            </c:numRef>
          </c:cat>
          <c:val>
            <c:numRef>
              <c:f>'Totals by Scope and Component'!$BG$61:$BG$64</c:f>
              <c:numCache>
                <c:formatCode>#,##0.0</c:formatCode>
                <c:ptCount val="4"/>
                <c:pt idx="0">
                  <c:v>0</c:v>
                </c:pt>
                <c:pt idx="1">
                  <c:v>0</c:v>
                </c:pt>
                <c:pt idx="2">
                  <c:v>0</c:v>
                </c:pt>
                <c:pt idx="3">
                  <c:v>0</c:v>
                </c:pt>
              </c:numCache>
            </c:numRef>
          </c:val>
          <c:extLst>
            <c:ext xmlns:c16="http://schemas.microsoft.com/office/drawing/2014/chart" uri="{C3380CC4-5D6E-409C-BE32-E72D297353CC}">
              <c16:uniqueId val="{00000000-3ACE-4564-B9A9-4FB59CE6A127}"/>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2619544868719368"/>
          <c:y val="0.29238808690580342"/>
          <c:w val="0.3558834043594013"/>
          <c:h val="0.55862642169728782"/>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500" baseline="0"/>
              <a:t>All Energy Use by Remedy Component and Scope</a:t>
            </a:r>
          </a:p>
          <a:p>
            <a:pPr>
              <a:defRPr sz="1600"/>
            </a:pPr>
            <a:r>
              <a:rPr lang="en-US" sz="1200" baseline="0"/>
              <a:t>(in MMbtu)</a:t>
            </a:r>
            <a:endParaRPr lang="en-US" sz="1200"/>
          </a:p>
        </c:rich>
      </c:tx>
      <c:layout>
        <c:manualLayout>
          <c:xMode val="edge"/>
          <c:yMode val="edge"/>
          <c:x val="0.17064052287581699"/>
          <c:y val="1.56128024980484E-2"/>
        </c:manualLayout>
      </c:layout>
      <c:overlay val="0"/>
    </c:title>
    <c:autoTitleDeleted val="0"/>
    <c:plotArea>
      <c:layout>
        <c:manualLayout>
          <c:layoutTarget val="inner"/>
          <c:xMode val="edge"/>
          <c:yMode val="edge"/>
          <c:x val="9.7572427592336836E-2"/>
          <c:y val="0.16423715478188178"/>
          <c:w val="0.54714686989742412"/>
          <c:h val="0.50472533146471443"/>
        </c:manualLayout>
      </c:layout>
      <c:barChart>
        <c:barDir val="col"/>
        <c:grouping val="stacked"/>
        <c:varyColors val="0"/>
        <c:ser>
          <c:idx val="0"/>
          <c:order val="0"/>
          <c:tx>
            <c:strRef>
              <c:f>'Totals by Scope and Component'!$B$61</c:f>
              <c:strCache>
                <c:ptCount val="1"/>
                <c:pt idx="0">
                  <c:v>On-site (Scope 1)</c:v>
                </c:pt>
              </c:strCache>
            </c:strRef>
          </c:tx>
          <c:invertIfNegative val="0"/>
          <c:cat>
            <c:strRef>
              <c:f>'Totals by Scope and Component'!$C$60:$H$60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Component'!$C$61:$H$61</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E66D-4978-B854-8D9AFCBA74E5}"/>
            </c:ext>
          </c:extLst>
        </c:ser>
        <c:ser>
          <c:idx val="1"/>
          <c:order val="1"/>
          <c:tx>
            <c:strRef>
              <c:f>'Totals by Scope and Component'!$B$62</c:f>
              <c:strCache>
                <c:ptCount val="1"/>
                <c:pt idx="0">
                  <c:v>Grid Electricity Generation (Scope 2)</c:v>
                </c:pt>
              </c:strCache>
            </c:strRef>
          </c:tx>
          <c:invertIfNegative val="0"/>
          <c:cat>
            <c:strRef>
              <c:f>'Totals by Scope and Component'!$C$60:$H$60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Component'!$C$62:$H$62</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E66D-4978-B854-8D9AFCBA74E5}"/>
            </c:ext>
          </c:extLst>
        </c:ser>
        <c:ser>
          <c:idx val="2"/>
          <c:order val="2"/>
          <c:tx>
            <c:strRef>
              <c:f>'Totals by Scope and Component'!$B$63</c:f>
              <c:strCache>
                <c:ptCount val="1"/>
                <c:pt idx="0">
                  <c:v>Transportation (Scope 3a)</c:v>
                </c:pt>
              </c:strCache>
            </c:strRef>
          </c:tx>
          <c:invertIfNegative val="0"/>
          <c:cat>
            <c:strRef>
              <c:f>'Totals by Scope and Component'!$C$60:$H$60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Component'!$C$63:$H$63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E66D-4978-B854-8D9AFCBA74E5}"/>
            </c:ext>
          </c:extLst>
        </c:ser>
        <c:ser>
          <c:idx val="3"/>
          <c:order val="3"/>
          <c:tx>
            <c:strRef>
              <c:f>'Totals by Scope and Component'!$B$64</c:f>
              <c:strCache>
                <c:ptCount val="1"/>
                <c:pt idx="0">
                  <c:v>Other Off-Site (Scope 3b)</c:v>
                </c:pt>
              </c:strCache>
            </c:strRef>
          </c:tx>
          <c:invertIfNegative val="0"/>
          <c:cat>
            <c:strRef>
              <c:f>'Totals by Scope and Component'!$C$60:$H$60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Component'!$C$64:$H$64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E66D-4978-B854-8D9AFCBA74E5}"/>
            </c:ext>
          </c:extLst>
        </c:ser>
        <c:dLbls>
          <c:showLegendKey val="0"/>
          <c:showVal val="0"/>
          <c:showCatName val="0"/>
          <c:showSerName val="0"/>
          <c:showPercent val="0"/>
          <c:showBubbleSize val="0"/>
        </c:dLbls>
        <c:gapWidth val="55"/>
        <c:overlap val="100"/>
        <c:axId val="419790000"/>
        <c:axId val="419786472"/>
      </c:barChart>
      <c:catAx>
        <c:axId val="419790000"/>
        <c:scaling>
          <c:orientation val="minMax"/>
        </c:scaling>
        <c:delete val="0"/>
        <c:axPos val="b"/>
        <c:numFmt formatCode="General" sourceLinked="0"/>
        <c:majorTickMark val="none"/>
        <c:minorTickMark val="none"/>
        <c:tickLblPos val="nextTo"/>
        <c:crossAx val="419786472"/>
        <c:crosses val="autoZero"/>
        <c:auto val="1"/>
        <c:lblAlgn val="ctr"/>
        <c:lblOffset val="100"/>
        <c:noMultiLvlLbl val="0"/>
      </c:catAx>
      <c:valAx>
        <c:axId val="419786472"/>
        <c:scaling>
          <c:orientation val="minMax"/>
        </c:scaling>
        <c:delete val="0"/>
        <c:axPos val="l"/>
        <c:majorGridlines/>
        <c:numFmt formatCode="General" sourceLinked="0"/>
        <c:majorTickMark val="none"/>
        <c:minorTickMark val="none"/>
        <c:tickLblPos val="nextTo"/>
        <c:crossAx val="419790000"/>
        <c:crosses val="autoZero"/>
        <c:crossBetween val="between"/>
      </c:valAx>
    </c:plotArea>
    <c:legend>
      <c:legendPos val="r"/>
      <c:layout>
        <c:manualLayout>
          <c:xMode val="edge"/>
          <c:yMode val="edge"/>
          <c:x val="0.73753480131612237"/>
          <c:y val="0.23909378131012313"/>
          <c:w val="0.24474816502151353"/>
          <c:h val="0.58026271306250654"/>
        </c:manualLayout>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All</a:t>
            </a:r>
            <a:r>
              <a:rPr lang="en-US" sz="1400" baseline="0"/>
              <a:t> GHG Emissions by Remedy Component and Scope</a:t>
            </a:r>
          </a:p>
          <a:p>
            <a:pPr>
              <a:defRPr/>
            </a:pPr>
            <a:r>
              <a:rPr lang="en-US" sz="1200" baseline="0"/>
              <a:t>(in Tons)</a:t>
            </a:r>
            <a:endParaRPr lang="en-US" sz="1200"/>
          </a:p>
        </c:rich>
      </c:tx>
      <c:layout>
        <c:manualLayout>
          <c:xMode val="edge"/>
          <c:yMode val="edge"/>
          <c:x val="0.18010600237470317"/>
          <c:y val="1.5612844723637635E-2"/>
        </c:manualLayout>
      </c:layout>
      <c:overlay val="0"/>
    </c:title>
    <c:autoTitleDeleted val="0"/>
    <c:plotArea>
      <c:layout>
        <c:manualLayout>
          <c:layoutTarget val="inner"/>
          <c:xMode val="edge"/>
          <c:yMode val="edge"/>
          <c:x val="0.10018671195512327"/>
          <c:y val="0.16423715478188178"/>
          <c:w val="0.54935211423140107"/>
          <c:h val="0.50472533146471443"/>
        </c:manualLayout>
      </c:layout>
      <c:barChart>
        <c:barDir val="col"/>
        <c:grouping val="stacked"/>
        <c:varyColors val="0"/>
        <c:ser>
          <c:idx val="0"/>
          <c:order val="0"/>
          <c:tx>
            <c:strRef>
              <c:f>'Totals by Scope and Component'!$L$61</c:f>
              <c:strCache>
                <c:ptCount val="1"/>
                <c:pt idx="0">
                  <c:v>On-site (Scope 1)</c:v>
                </c:pt>
              </c:strCache>
            </c:strRef>
          </c:tx>
          <c:invertIfNegative val="0"/>
          <c:cat>
            <c:strRef>
              <c:f>'Totals by Scope and Component'!$M$60:$R$60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Component'!$M$61:$R$61</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6471-4153-AB55-9DF95595807E}"/>
            </c:ext>
          </c:extLst>
        </c:ser>
        <c:ser>
          <c:idx val="1"/>
          <c:order val="1"/>
          <c:tx>
            <c:strRef>
              <c:f>'Totals by Scope and Component'!$L$62</c:f>
              <c:strCache>
                <c:ptCount val="1"/>
                <c:pt idx="0">
                  <c:v>Grid Electricity Generation (Scope 2)</c:v>
                </c:pt>
              </c:strCache>
            </c:strRef>
          </c:tx>
          <c:invertIfNegative val="0"/>
          <c:cat>
            <c:strRef>
              <c:f>'Totals by Scope and Component'!$M$60:$R$60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Component'!$M$62:$R$62</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6471-4153-AB55-9DF95595807E}"/>
            </c:ext>
          </c:extLst>
        </c:ser>
        <c:ser>
          <c:idx val="2"/>
          <c:order val="2"/>
          <c:tx>
            <c:strRef>
              <c:f>'Totals by Scope and Component'!$L$63</c:f>
              <c:strCache>
                <c:ptCount val="1"/>
                <c:pt idx="0">
                  <c:v>Transportation (Scope 3a)</c:v>
                </c:pt>
              </c:strCache>
            </c:strRef>
          </c:tx>
          <c:invertIfNegative val="0"/>
          <c:cat>
            <c:strRef>
              <c:f>'Totals by Scope and Component'!$M$60:$R$60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Component'!$M$63:$R$63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6471-4153-AB55-9DF95595807E}"/>
            </c:ext>
          </c:extLst>
        </c:ser>
        <c:ser>
          <c:idx val="3"/>
          <c:order val="3"/>
          <c:tx>
            <c:strRef>
              <c:f>'Totals by Scope and Component'!$L$64</c:f>
              <c:strCache>
                <c:ptCount val="1"/>
                <c:pt idx="0">
                  <c:v>Other Off-Site (Scope 3b)</c:v>
                </c:pt>
              </c:strCache>
            </c:strRef>
          </c:tx>
          <c:invertIfNegative val="0"/>
          <c:cat>
            <c:strRef>
              <c:f>'Totals by Scope and Component'!$M$60:$R$60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Component'!$M$64:$R$64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6471-4153-AB55-9DF95595807E}"/>
            </c:ext>
          </c:extLst>
        </c:ser>
        <c:dLbls>
          <c:showLegendKey val="0"/>
          <c:showVal val="0"/>
          <c:showCatName val="0"/>
          <c:showSerName val="0"/>
          <c:showPercent val="0"/>
          <c:showBubbleSize val="0"/>
        </c:dLbls>
        <c:gapWidth val="55"/>
        <c:overlap val="100"/>
        <c:axId val="419788040"/>
        <c:axId val="419791176"/>
      </c:barChart>
      <c:catAx>
        <c:axId val="419788040"/>
        <c:scaling>
          <c:orientation val="minMax"/>
        </c:scaling>
        <c:delete val="0"/>
        <c:axPos val="b"/>
        <c:numFmt formatCode="General" sourceLinked="0"/>
        <c:majorTickMark val="none"/>
        <c:minorTickMark val="none"/>
        <c:tickLblPos val="nextTo"/>
        <c:crossAx val="419791176"/>
        <c:crosses val="autoZero"/>
        <c:auto val="1"/>
        <c:lblAlgn val="ctr"/>
        <c:lblOffset val="100"/>
        <c:noMultiLvlLbl val="0"/>
      </c:catAx>
      <c:valAx>
        <c:axId val="419791176"/>
        <c:scaling>
          <c:orientation val="minMax"/>
        </c:scaling>
        <c:delete val="0"/>
        <c:axPos val="l"/>
        <c:majorGridlines/>
        <c:numFmt formatCode="General" sourceLinked="0"/>
        <c:majorTickMark val="none"/>
        <c:minorTickMark val="none"/>
        <c:tickLblPos val="nextTo"/>
        <c:crossAx val="419788040"/>
        <c:crosses val="autoZero"/>
        <c:crossBetween val="between"/>
      </c:valAx>
    </c:plotArea>
    <c:legend>
      <c:legendPos val="r"/>
      <c:layout>
        <c:manualLayout>
          <c:xMode val="edge"/>
          <c:yMode val="edge"/>
          <c:x val="0.73753480131612237"/>
          <c:y val="0.23909378131012313"/>
          <c:w val="0.24474816502151353"/>
          <c:h val="0.58026271306250654"/>
        </c:manualLayout>
      </c:layout>
      <c:overlay val="0"/>
    </c:legend>
    <c:plotVisOnly val="1"/>
    <c:dispBlanksAs val="gap"/>
    <c:showDLblsOverMax val="0"/>
  </c:chart>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baseline="0"/>
              <a:t>All NOx Emissions by Remedy Component by Scope</a:t>
            </a:r>
          </a:p>
          <a:p>
            <a:pPr>
              <a:defRPr/>
            </a:pPr>
            <a:r>
              <a:rPr lang="en-US" sz="1200" baseline="0"/>
              <a:t>(in Lbs)</a:t>
            </a:r>
            <a:endParaRPr lang="en-US" sz="1200"/>
          </a:p>
        </c:rich>
      </c:tx>
      <c:layout>
        <c:manualLayout>
          <c:xMode val="edge"/>
          <c:yMode val="edge"/>
          <c:x val="0.20267963563378105"/>
          <c:y val="1.56128024980484E-2"/>
        </c:manualLayout>
      </c:layout>
      <c:overlay val="0"/>
    </c:title>
    <c:autoTitleDeleted val="0"/>
    <c:plotArea>
      <c:layout>
        <c:manualLayout>
          <c:layoutTarget val="inner"/>
          <c:xMode val="edge"/>
          <c:yMode val="edge"/>
          <c:x val="0.10018671195512327"/>
          <c:y val="0.16423715478188178"/>
          <c:w val="0.5571045497580166"/>
          <c:h val="0.50862853208922654"/>
        </c:manualLayout>
      </c:layout>
      <c:barChart>
        <c:barDir val="col"/>
        <c:grouping val="stacked"/>
        <c:varyColors val="0"/>
        <c:ser>
          <c:idx val="0"/>
          <c:order val="0"/>
          <c:tx>
            <c:strRef>
              <c:f>'Totals by Scope and Component'!$V$61</c:f>
              <c:strCache>
                <c:ptCount val="1"/>
                <c:pt idx="0">
                  <c:v>On-site (Scope 1)</c:v>
                </c:pt>
              </c:strCache>
            </c:strRef>
          </c:tx>
          <c:invertIfNegative val="0"/>
          <c:cat>
            <c:strRef>
              <c:f>'Totals by Scope and Component'!$W$60:$AB$60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Component'!$W$61:$AB$61</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333-4931-90A9-6D55FDD45123}"/>
            </c:ext>
          </c:extLst>
        </c:ser>
        <c:ser>
          <c:idx val="1"/>
          <c:order val="1"/>
          <c:tx>
            <c:strRef>
              <c:f>'Totals by Scope and Component'!$V$62</c:f>
              <c:strCache>
                <c:ptCount val="1"/>
                <c:pt idx="0">
                  <c:v>Grid Electricity Generation (Scope 2)</c:v>
                </c:pt>
              </c:strCache>
            </c:strRef>
          </c:tx>
          <c:invertIfNegative val="0"/>
          <c:cat>
            <c:strRef>
              <c:f>'Totals by Scope and Component'!$W$60:$AB$60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Component'!$W$62:$AB$62</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333-4931-90A9-6D55FDD45123}"/>
            </c:ext>
          </c:extLst>
        </c:ser>
        <c:ser>
          <c:idx val="2"/>
          <c:order val="2"/>
          <c:tx>
            <c:strRef>
              <c:f>'Totals by Scope and Component'!$V$63</c:f>
              <c:strCache>
                <c:ptCount val="1"/>
                <c:pt idx="0">
                  <c:v>Transportation (Scope 3a)</c:v>
                </c:pt>
              </c:strCache>
            </c:strRef>
          </c:tx>
          <c:invertIfNegative val="0"/>
          <c:cat>
            <c:strRef>
              <c:f>'Totals by Scope and Component'!$W$60:$AB$60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Component'!$W$63:$AB$63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B333-4931-90A9-6D55FDD45123}"/>
            </c:ext>
          </c:extLst>
        </c:ser>
        <c:ser>
          <c:idx val="3"/>
          <c:order val="3"/>
          <c:tx>
            <c:strRef>
              <c:f>'Totals by Scope and Component'!$V$64</c:f>
              <c:strCache>
                <c:ptCount val="1"/>
                <c:pt idx="0">
                  <c:v>Other Off-Site (Scope 3b)</c:v>
                </c:pt>
              </c:strCache>
            </c:strRef>
          </c:tx>
          <c:invertIfNegative val="0"/>
          <c:cat>
            <c:strRef>
              <c:f>'Totals by Scope and Component'!$W$60:$AB$60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Component'!$W$64:$AB$64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B333-4931-90A9-6D55FDD45123}"/>
            </c:ext>
          </c:extLst>
        </c:ser>
        <c:dLbls>
          <c:showLegendKey val="0"/>
          <c:showVal val="0"/>
          <c:showCatName val="0"/>
          <c:showSerName val="0"/>
          <c:showPercent val="0"/>
          <c:showBubbleSize val="0"/>
        </c:dLbls>
        <c:gapWidth val="55"/>
        <c:overlap val="100"/>
        <c:axId val="387340040"/>
        <c:axId val="387333376"/>
      </c:barChart>
      <c:catAx>
        <c:axId val="387340040"/>
        <c:scaling>
          <c:orientation val="minMax"/>
        </c:scaling>
        <c:delete val="0"/>
        <c:axPos val="b"/>
        <c:numFmt formatCode="General" sourceLinked="0"/>
        <c:majorTickMark val="none"/>
        <c:minorTickMark val="none"/>
        <c:tickLblPos val="nextTo"/>
        <c:crossAx val="387333376"/>
        <c:crosses val="autoZero"/>
        <c:auto val="1"/>
        <c:lblAlgn val="ctr"/>
        <c:lblOffset val="100"/>
        <c:noMultiLvlLbl val="0"/>
      </c:catAx>
      <c:valAx>
        <c:axId val="387333376"/>
        <c:scaling>
          <c:orientation val="minMax"/>
        </c:scaling>
        <c:delete val="0"/>
        <c:axPos val="l"/>
        <c:majorGridlines/>
        <c:numFmt formatCode="General" sourceLinked="0"/>
        <c:majorTickMark val="none"/>
        <c:minorTickMark val="none"/>
        <c:tickLblPos val="nextTo"/>
        <c:crossAx val="387340040"/>
        <c:crosses val="autoZero"/>
        <c:crossBetween val="between"/>
      </c:valAx>
    </c:plotArea>
    <c:legend>
      <c:legendPos val="r"/>
      <c:layout>
        <c:manualLayout>
          <c:xMode val="edge"/>
          <c:yMode val="edge"/>
          <c:x val="0.73753480131612237"/>
          <c:y val="0.23909378131012313"/>
          <c:w val="0.24474816502151353"/>
          <c:h val="0.58026271306250654"/>
        </c:manualLayout>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All</a:t>
            </a:r>
            <a:r>
              <a:rPr lang="en-US" sz="1400" baseline="0"/>
              <a:t> SOx Emissions by Remedy Component and Scope</a:t>
            </a:r>
          </a:p>
          <a:p>
            <a:pPr>
              <a:defRPr/>
            </a:pPr>
            <a:r>
              <a:rPr lang="en-US" sz="1200" baseline="0"/>
              <a:t>(in Lbs)</a:t>
            </a:r>
            <a:endParaRPr lang="en-US" sz="1200"/>
          </a:p>
        </c:rich>
      </c:tx>
      <c:layout>
        <c:manualLayout>
          <c:xMode val="edge"/>
          <c:yMode val="edge"/>
          <c:x val="0.20395429983016827"/>
          <c:y val="1.95160031225605E-2"/>
        </c:manualLayout>
      </c:layout>
      <c:overlay val="0"/>
    </c:title>
    <c:autoTitleDeleted val="0"/>
    <c:plotArea>
      <c:layout>
        <c:manualLayout>
          <c:layoutTarget val="inner"/>
          <c:xMode val="edge"/>
          <c:yMode val="edge"/>
          <c:x val="0.10018671195512327"/>
          <c:y val="0.16423715478188178"/>
          <c:w val="0.57701990947920156"/>
          <c:h val="0.50862853208922654"/>
        </c:manualLayout>
      </c:layout>
      <c:barChart>
        <c:barDir val="col"/>
        <c:grouping val="stacked"/>
        <c:varyColors val="0"/>
        <c:ser>
          <c:idx val="0"/>
          <c:order val="0"/>
          <c:tx>
            <c:strRef>
              <c:f>'Totals by Scope and Component'!$AF$61</c:f>
              <c:strCache>
                <c:ptCount val="1"/>
                <c:pt idx="0">
                  <c:v>On-site (Scope 1)</c:v>
                </c:pt>
              </c:strCache>
            </c:strRef>
          </c:tx>
          <c:invertIfNegative val="0"/>
          <c:cat>
            <c:strRef>
              <c:f>'Totals by Scope and Component'!$AG$60:$AL$60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Component'!$AG$61:$AL$61</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6AA5-4AEC-9541-B39334D9B182}"/>
            </c:ext>
          </c:extLst>
        </c:ser>
        <c:ser>
          <c:idx val="1"/>
          <c:order val="1"/>
          <c:tx>
            <c:strRef>
              <c:f>'Totals by Scope and Component'!$AF$62</c:f>
              <c:strCache>
                <c:ptCount val="1"/>
                <c:pt idx="0">
                  <c:v>Grid Electricity Generation (Scope 2)</c:v>
                </c:pt>
              </c:strCache>
            </c:strRef>
          </c:tx>
          <c:invertIfNegative val="0"/>
          <c:cat>
            <c:strRef>
              <c:f>'Totals by Scope and Component'!$AG$60:$AL$60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Component'!$AG$62:$AL$62</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6AA5-4AEC-9541-B39334D9B182}"/>
            </c:ext>
          </c:extLst>
        </c:ser>
        <c:ser>
          <c:idx val="2"/>
          <c:order val="2"/>
          <c:tx>
            <c:strRef>
              <c:f>'Totals by Scope and Component'!$AF$63</c:f>
              <c:strCache>
                <c:ptCount val="1"/>
                <c:pt idx="0">
                  <c:v>Transportation (Scope 3a)</c:v>
                </c:pt>
              </c:strCache>
            </c:strRef>
          </c:tx>
          <c:invertIfNegative val="0"/>
          <c:cat>
            <c:strRef>
              <c:f>'Totals by Scope and Component'!$AG$60:$AL$60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Component'!$AG$63:$AL$63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6AA5-4AEC-9541-B39334D9B182}"/>
            </c:ext>
          </c:extLst>
        </c:ser>
        <c:ser>
          <c:idx val="3"/>
          <c:order val="3"/>
          <c:tx>
            <c:strRef>
              <c:f>'Totals by Scope and Component'!$AF$64</c:f>
              <c:strCache>
                <c:ptCount val="1"/>
                <c:pt idx="0">
                  <c:v>Other Off-Site (Scope 3b)</c:v>
                </c:pt>
              </c:strCache>
            </c:strRef>
          </c:tx>
          <c:invertIfNegative val="0"/>
          <c:cat>
            <c:strRef>
              <c:f>'Totals by Scope and Component'!$AG$60:$AL$60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Component'!$AG$64:$AL$64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6AA5-4AEC-9541-B39334D9B182}"/>
            </c:ext>
          </c:extLst>
        </c:ser>
        <c:dLbls>
          <c:showLegendKey val="0"/>
          <c:showVal val="0"/>
          <c:showCatName val="0"/>
          <c:showSerName val="0"/>
          <c:showPercent val="0"/>
          <c:showBubbleSize val="0"/>
        </c:dLbls>
        <c:gapWidth val="55"/>
        <c:overlap val="100"/>
        <c:axId val="418062400"/>
        <c:axId val="418062792"/>
      </c:barChart>
      <c:catAx>
        <c:axId val="418062400"/>
        <c:scaling>
          <c:orientation val="minMax"/>
        </c:scaling>
        <c:delete val="0"/>
        <c:axPos val="b"/>
        <c:numFmt formatCode="General" sourceLinked="0"/>
        <c:majorTickMark val="none"/>
        <c:minorTickMark val="none"/>
        <c:tickLblPos val="nextTo"/>
        <c:crossAx val="418062792"/>
        <c:crosses val="autoZero"/>
        <c:auto val="1"/>
        <c:lblAlgn val="ctr"/>
        <c:lblOffset val="100"/>
        <c:noMultiLvlLbl val="0"/>
      </c:catAx>
      <c:valAx>
        <c:axId val="418062792"/>
        <c:scaling>
          <c:orientation val="minMax"/>
        </c:scaling>
        <c:delete val="0"/>
        <c:axPos val="l"/>
        <c:majorGridlines/>
        <c:numFmt formatCode="General" sourceLinked="0"/>
        <c:majorTickMark val="none"/>
        <c:minorTickMark val="none"/>
        <c:tickLblPos val="nextTo"/>
        <c:crossAx val="418062400"/>
        <c:crosses val="autoZero"/>
        <c:crossBetween val="between"/>
      </c:valAx>
    </c:plotArea>
    <c:legend>
      <c:legendPos val="r"/>
      <c:layout>
        <c:manualLayout>
          <c:xMode val="edge"/>
          <c:yMode val="edge"/>
          <c:x val="0.73753480131612237"/>
          <c:y val="0.23909378131012313"/>
          <c:w val="0.24474816502151353"/>
          <c:h val="0.58026271306250654"/>
        </c:manualLayout>
      </c:layout>
      <c:overlay val="0"/>
    </c:legend>
    <c:plotVisOnly val="1"/>
    <c:dispBlanksAs val="gap"/>
    <c:showDLblsOverMax val="0"/>
  </c:chart>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All</a:t>
            </a:r>
            <a:r>
              <a:rPr lang="en-US" sz="1400" baseline="0"/>
              <a:t> PM Emissions by Remedy Component and Scope</a:t>
            </a:r>
          </a:p>
          <a:p>
            <a:pPr>
              <a:defRPr/>
            </a:pPr>
            <a:r>
              <a:rPr lang="en-US" sz="1200" baseline="0"/>
              <a:t>(in Lbs)</a:t>
            </a:r>
            <a:endParaRPr lang="en-US" sz="1200"/>
          </a:p>
        </c:rich>
      </c:tx>
      <c:layout>
        <c:manualLayout>
          <c:xMode val="edge"/>
          <c:yMode val="edge"/>
          <c:x val="0.20803911275796408"/>
          <c:y val="1.56128024980484E-2"/>
        </c:manualLayout>
      </c:layout>
      <c:overlay val="0"/>
    </c:title>
    <c:autoTitleDeleted val="0"/>
    <c:plotArea>
      <c:layout>
        <c:manualLayout>
          <c:layoutTarget val="inner"/>
          <c:xMode val="edge"/>
          <c:yMode val="edge"/>
          <c:x val="0.10018671195512327"/>
          <c:y val="0.16423715478188178"/>
          <c:w val="0.5571045497580166"/>
          <c:h val="0.50082213084020233"/>
        </c:manualLayout>
      </c:layout>
      <c:barChart>
        <c:barDir val="col"/>
        <c:grouping val="stacked"/>
        <c:varyColors val="0"/>
        <c:ser>
          <c:idx val="0"/>
          <c:order val="0"/>
          <c:tx>
            <c:strRef>
              <c:f>'Totals by Scope and Component'!$AP$61</c:f>
              <c:strCache>
                <c:ptCount val="1"/>
                <c:pt idx="0">
                  <c:v>On-site (Scope 1)</c:v>
                </c:pt>
              </c:strCache>
            </c:strRef>
          </c:tx>
          <c:invertIfNegative val="0"/>
          <c:cat>
            <c:strRef>
              <c:f>'Totals by Scope and Component'!$AQ$60:$AV$60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Component'!$AQ$61:$AV$61</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45F-46B8-BF3D-CF8BB419D75A}"/>
            </c:ext>
          </c:extLst>
        </c:ser>
        <c:ser>
          <c:idx val="1"/>
          <c:order val="1"/>
          <c:tx>
            <c:strRef>
              <c:f>'Totals by Scope and Component'!$AP$62</c:f>
              <c:strCache>
                <c:ptCount val="1"/>
                <c:pt idx="0">
                  <c:v>Grid Electricity Generation (Scope 2)</c:v>
                </c:pt>
              </c:strCache>
            </c:strRef>
          </c:tx>
          <c:invertIfNegative val="0"/>
          <c:cat>
            <c:strRef>
              <c:f>'Totals by Scope and Component'!$AQ$60:$AV$60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Component'!$AQ$62:$AV$62</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45F-46B8-BF3D-CF8BB419D75A}"/>
            </c:ext>
          </c:extLst>
        </c:ser>
        <c:ser>
          <c:idx val="2"/>
          <c:order val="2"/>
          <c:tx>
            <c:strRef>
              <c:f>'Totals by Scope and Component'!$AP$63</c:f>
              <c:strCache>
                <c:ptCount val="1"/>
                <c:pt idx="0">
                  <c:v>Transportation (Scope 3a)</c:v>
                </c:pt>
              </c:strCache>
            </c:strRef>
          </c:tx>
          <c:invertIfNegative val="0"/>
          <c:cat>
            <c:strRef>
              <c:f>'Totals by Scope and Component'!$AQ$60:$AV$60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Component'!$AQ$63:$AV$63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B45F-46B8-BF3D-CF8BB419D75A}"/>
            </c:ext>
          </c:extLst>
        </c:ser>
        <c:ser>
          <c:idx val="3"/>
          <c:order val="3"/>
          <c:tx>
            <c:strRef>
              <c:f>'Totals by Scope and Component'!$AP$64</c:f>
              <c:strCache>
                <c:ptCount val="1"/>
                <c:pt idx="0">
                  <c:v>Other Off-Site (Scope 3b)</c:v>
                </c:pt>
              </c:strCache>
            </c:strRef>
          </c:tx>
          <c:invertIfNegative val="0"/>
          <c:cat>
            <c:strRef>
              <c:f>'Totals by Scope and Component'!$AQ$60:$AV$60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Component'!$AQ$64:$AV$64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B45F-46B8-BF3D-CF8BB419D75A}"/>
            </c:ext>
          </c:extLst>
        </c:ser>
        <c:dLbls>
          <c:showLegendKey val="0"/>
          <c:showVal val="0"/>
          <c:showCatName val="0"/>
          <c:showSerName val="0"/>
          <c:showPercent val="0"/>
          <c:showBubbleSize val="0"/>
        </c:dLbls>
        <c:gapWidth val="55"/>
        <c:overlap val="100"/>
        <c:axId val="422225752"/>
        <c:axId val="422224184"/>
      </c:barChart>
      <c:catAx>
        <c:axId val="422225752"/>
        <c:scaling>
          <c:orientation val="minMax"/>
        </c:scaling>
        <c:delete val="0"/>
        <c:axPos val="b"/>
        <c:numFmt formatCode="General" sourceLinked="0"/>
        <c:majorTickMark val="none"/>
        <c:minorTickMark val="none"/>
        <c:tickLblPos val="nextTo"/>
        <c:crossAx val="422224184"/>
        <c:crosses val="autoZero"/>
        <c:auto val="1"/>
        <c:lblAlgn val="ctr"/>
        <c:lblOffset val="100"/>
        <c:noMultiLvlLbl val="0"/>
      </c:catAx>
      <c:valAx>
        <c:axId val="422224184"/>
        <c:scaling>
          <c:orientation val="minMax"/>
        </c:scaling>
        <c:delete val="0"/>
        <c:axPos val="l"/>
        <c:majorGridlines/>
        <c:numFmt formatCode="General" sourceLinked="0"/>
        <c:majorTickMark val="none"/>
        <c:minorTickMark val="none"/>
        <c:tickLblPos val="nextTo"/>
        <c:crossAx val="422225752"/>
        <c:crosses val="autoZero"/>
        <c:crossBetween val="between"/>
      </c:valAx>
    </c:plotArea>
    <c:legend>
      <c:legendPos val="r"/>
      <c:layout>
        <c:manualLayout>
          <c:xMode val="edge"/>
          <c:yMode val="edge"/>
          <c:x val="0.73753480131612237"/>
          <c:y val="0.23909378131012313"/>
          <c:w val="0.24474816502151353"/>
          <c:h val="0.58026271306250654"/>
        </c:manualLayout>
      </c:layout>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baseline="0"/>
              <a:t>All HAPs Emissions by Remedy Component and Scope</a:t>
            </a:r>
          </a:p>
          <a:p>
            <a:pPr>
              <a:defRPr/>
            </a:pPr>
            <a:r>
              <a:rPr lang="en-US" sz="1200" baseline="0"/>
              <a:t>(in Lbs)</a:t>
            </a:r>
            <a:endParaRPr lang="en-US" sz="1200"/>
          </a:p>
        </c:rich>
      </c:tx>
      <c:layout>
        <c:manualLayout>
          <c:xMode val="edge"/>
          <c:yMode val="edge"/>
          <c:x val="0.19232669445731049"/>
          <c:y val="1.1709601873536301E-2"/>
        </c:manualLayout>
      </c:layout>
      <c:overlay val="0"/>
    </c:title>
    <c:autoTitleDeleted val="0"/>
    <c:plotArea>
      <c:layout>
        <c:manualLayout>
          <c:layoutTarget val="inner"/>
          <c:xMode val="edge"/>
          <c:yMode val="edge"/>
          <c:x val="0.10018671195512327"/>
          <c:y val="0.16423715478188178"/>
          <c:w val="0.53967861000197981"/>
          <c:h val="0.50472533146471443"/>
        </c:manualLayout>
      </c:layout>
      <c:barChart>
        <c:barDir val="col"/>
        <c:grouping val="stacked"/>
        <c:varyColors val="0"/>
        <c:ser>
          <c:idx val="0"/>
          <c:order val="0"/>
          <c:tx>
            <c:strRef>
              <c:f>'Totals by Scope and Component'!$AZ$61</c:f>
              <c:strCache>
                <c:ptCount val="1"/>
                <c:pt idx="0">
                  <c:v>On-site (Scope 1)</c:v>
                </c:pt>
              </c:strCache>
            </c:strRef>
          </c:tx>
          <c:invertIfNegative val="0"/>
          <c:cat>
            <c:strRef>
              <c:f>'Totals by Scope and Component'!$BA$60:$BF$60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Component'!$BA$61:$BF$61</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87A-4793-BB0D-43A78074F180}"/>
            </c:ext>
          </c:extLst>
        </c:ser>
        <c:ser>
          <c:idx val="1"/>
          <c:order val="1"/>
          <c:tx>
            <c:strRef>
              <c:f>'Totals by Scope and Component'!$AZ$62</c:f>
              <c:strCache>
                <c:ptCount val="1"/>
                <c:pt idx="0">
                  <c:v>Grid Electricity Generation (Scope 2)</c:v>
                </c:pt>
              </c:strCache>
            </c:strRef>
          </c:tx>
          <c:invertIfNegative val="0"/>
          <c:cat>
            <c:strRef>
              <c:f>'Totals by Scope and Component'!$BA$60:$BF$60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Component'!$BA$62:$BF$62</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287A-4793-BB0D-43A78074F180}"/>
            </c:ext>
          </c:extLst>
        </c:ser>
        <c:ser>
          <c:idx val="2"/>
          <c:order val="2"/>
          <c:tx>
            <c:strRef>
              <c:f>'Totals by Scope and Component'!$AZ$63</c:f>
              <c:strCache>
                <c:ptCount val="1"/>
                <c:pt idx="0">
                  <c:v>Transportation (Scope 3a)</c:v>
                </c:pt>
              </c:strCache>
            </c:strRef>
          </c:tx>
          <c:invertIfNegative val="0"/>
          <c:cat>
            <c:strRef>
              <c:f>'Totals by Scope and Component'!$BA$60:$BF$60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Component'!$BA$63:$BF$63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287A-4793-BB0D-43A78074F180}"/>
            </c:ext>
          </c:extLst>
        </c:ser>
        <c:ser>
          <c:idx val="3"/>
          <c:order val="3"/>
          <c:tx>
            <c:strRef>
              <c:f>'Totals by Scope and Component'!$AZ$64</c:f>
              <c:strCache>
                <c:ptCount val="1"/>
                <c:pt idx="0">
                  <c:v>Other Off-Site (Scope 3b)</c:v>
                </c:pt>
              </c:strCache>
            </c:strRef>
          </c:tx>
          <c:invertIfNegative val="0"/>
          <c:cat>
            <c:strRef>
              <c:f>'Totals by Scope and Component'!$BA$60:$BF$60</c:f>
              <c:strCache>
                <c:ptCount val="6"/>
                <c:pt idx="0">
                  <c:v>&lt; Component 1 &gt;</c:v>
                </c:pt>
                <c:pt idx="1">
                  <c:v>&lt; Component 2 &gt;</c:v>
                </c:pt>
                <c:pt idx="2">
                  <c:v>&lt; Component 3 &gt;</c:v>
                </c:pt>
                <c:pt idx="3">
                  <c:v>&lt; Component 4 &gt;</c:v>
                </c:pt>
                <c:pt idx="4">
                  <c:v>&lt; Component 5 &gt;</c:v>
                </c:pt>
                <c:pt idx="5">
                  <c:v>&lt; Component 6 &gt;</c:v>
                </c:pt>
              </c:strCache>
            </c:strRef>
          </c:cat>
          <c:val>
            <c:numRef>
              <c:f>'Totals by Scope and Component'!$BA$64:$BF$64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287A-4793-BB0D-43A78074F180}"/>
            </c:ext>
          </c:extLst>
        </c:ser>
        <c:dLbls>
          <c:showLegendKey val="0"/>
          <c:showVal val="0"/>
          <c:showCatName val="0"/>
          <c:showSerName val="0"/>
          <c:showPercent val="0"/>
          <c:showBubbleSize val="0"/>
        </c:dLbls>
        <c:gapWidth val="55"/>
        <c:overlap val="100"/>
        <c:axId val="422224968"/>
        <c:axId val="422222616"/>
      </c:barChart>
      <c:catAx>
        <c:axId val="422224968"/>
        <c:scaling>
          <c:orientation val="minMax"/>
        </c:scaling>
        <c:delete val="0"/>
        <c:axPos val="b"/>
        <c:numFmt formatCode="General" sourceLinked="0"/>
        <c:majorTickMark val="none"/>
        <c:minorTickMark val="none"/>
        <c:tickLblPos val="nextTo"/>
        <c:crossAx val="422222616"/>
        <c:crosses val="autoZero"/>
        <c:auto val="1"/>
        <c:lblAlgn val="ctr"/>
        <c:lblOffset val="100"/>
        <c:noMultiLvlLbl val="0"/>
      </c:catAx>
      <c:valAx>
        <c:axId val="422222616"/>
        <c:scaling>
          <c:orientation val="minMax"/>
        </c:scaling>
        <c:delete val="0"/>
        <c:axPos val="l"/>
        <c:majorGridlines/>
        <c:numFmt formatCode="General" sourceLinked="0"/>
        <c:majorTickMark val="none"/>
        <c:minorTickMark val="none"/>
        <c:tickLblPos val="nextTo"/>
        <c:crossAx val="422224968"/>
        <c:crosses val="autoZero"/>
        <c:crossBetween val="between"/>
      </c:valAx>
    </c:plotArea>
    <c:legend>
      <c:legendPos val="r"/>
      <c:layout>
        <c:manualLayout>
          <c:xMode val="edge"/>
          <c:yMode val="edge"/>
          <c:x val="0.73753480131612237"/>
          <c:y val="0.23909378131012313"/>
          <c:w val="0.24474816502151353"/>
          <c:h val="0.58026271306250654"/>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All Energy Use </a:t>
            </a:r>
            <a:r>
              <a:rPr lang="en-US" sz="1600" baseline="0"/>
              <a:t>by Scope</a:t>
            </a:r>
            <a:endParaRPr lang="en-US" sz="1600"/>
          </a:p>
        </c:rich>
      </c:tx>
      <c:overlay val="0"/>
    </c:title>
    <c:autoTitleDeleted val="0"/>
    <c:plotArea>
      <c:layout>
        <c:manualLayout>
          <c:layoutTarget val="inner"/>
          <c:xMode val="edge"/>
          <c:yMode val="edge"/>
          <c:x val="7.0931758530183728E-2"/>
          <c:y val="0.1714666640934589"/>
          <c:w val="0.45813668928176432"/>
          <c:h val="0.7141542509392208"/>
        </c:manualLayout>
      </c:layout>
      <c:pieChart>
        <c:varyColors val="1"/>
        <c:ser>
          <c:idx val="0"/>
          <c:order val="0"/>
          <c:dLbls>
            <c:delete val="1"/>
          </c:dLbls>
          <c:cat>
            <c:numRef>
              <c:f>'Totals by Scope and Component'!$G$68:$G$71</c:f>
              <c:numCache>
                <c:formatCode>General</c:formatCode>
                <c:ptCount val="4"/>
                <c:pt idx="0">
                  <c:v>0</c:v>
                </c:pt>
                <c:pt idx="1">
                  <c:v>0</c:v>
                </c:pt>
                <c:pt idx="2">
                  <c:v>0</c:v>
                </c:pt>
                <c:pt idx="3">
                  <c:v>0</c:v>
                </c:pt>
              </c:numCache>
            </c:numRef>
          </c:cat>
          <c:val>
            <c:numRef>
              <c:f>'Totals by Scope and Component'!$I$61:$I$64</c:f>
              <c:numCache>
                <c:formatCode>#,##0.0</c:formatCode>
                <c:ptCount val="4"/>
                <c:pt idx="0">
                  <c:v>0</c:v>
                </c:pt>
                <c:pt idx="1">
                  <c:v>0</c:v>
                </c:pt>
                <c:pt idx="2">
                  <c:v>0</c:v>
                </c:pt>
                <c:pt idx="3">
                  <c:v>0</c:v>
                </c:pt>
              </c:numCache>
            </c:numRef>
          </c:val>
          <c:extLst>
            <c:ext xmlns:c16="http://schemas.microsoft.com/office/drawing/2014/chart" uri="{C3380CC4-5D6E-409C-BE32-E72D297353CC}">
              <c16:uniqueId val="{00000000-C098-421F-A917-31163FD495A8}"/>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0991636798088411"/>
          <c:y val="0.29238808690580342"/>
          <c:w val="0.37216248506571087"/>
          <c:h val="0.55862642169728782"/>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All </a:t>
            </a:r>
            <a:r>
              <a:rPr lang="en-US" sz="1600" baseline="0"/>
              <a:t>GHG Emissions by Remedy Component</a:t>
            </a:r>
            <a:endParaRPr lang="en-US" sz="1600"/>
          </a:p>
        </c:rich>
      </c:tx>
      <c:overlay val="0"/>
    </c:title>
    <c:autoTitleDeleted val="0"/>
    <c:plotArea>
      <c:layout>
        <c:manualLayout>
          <c:layoutTarget val="inner"/>
          <c:xMode val="edge"/>
          <c:yMode val="edge"/>
          <c:x val="8.6813598849594345E-2"/>
          <c:y val="0.17188795810843055"/>
          <c:w val="0.45584762069576468"/>
          <c:h val="0.71345192723145479"/>
        </c:manualLayout>
      </c:layout>
      <c:pieChart>
        <c:varyColors val="1"/>
        <c:ser>
          <c:idx val="0"/>
          <c:order val="0"/>
          <c:dLbls>
            <c:delete val="1"/>
          </c:dLbls>
          <c:cat>
            <c:numRef>
              <c:f>'Totals by Scope and Component'!$M$68:$M$73</c:f>
              <c:numCache>
                <c:formatCode>General</c:formatCode>
                <c:ptCount val="6"/>
                <c:pt idx="0">
                  <c:v>0</c:v>
                </c:pt>
                <c:pt idx="1">
                  <c:v>0</c:v>
                </c:pt>
                <c:pt idx="2">
                  <c:v>0</c:v>
                </c:pt>
                <c:pt idx="3">
                  <c:v>0</c:v>
                </c:pt>
                <c:pt idx="4">
                  <c:v>0</c:v>
                </c:pt>
                <c:pt idx="5">
                  <c:v>0</c:v>
                </c:pt>
              </c:numCache>
            </c:numRef>
          </c:cat>
          <c:val>
            <c:numRef>
              <c:f>'Totals by Scope and Component'!$M$65:$R$65</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842F-409C-B8C5-AAFF16FD4286}"/>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0991636798088411"/>
          <c:y val="0.18070137066200059"/>
          <c:w val="0.37216248506571087"/>
          <c:h val="0.70829028742414568"/>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1" i="0" u="none" strike="noStrike" baseline="0">
                <a:effectLst/>
              </a:rPr>
              <a:t>All GHG Emissions b</a:t>
            </a:r>
            <a:r>
              <a:rPr lang="en-US" sz="1600" baseline="0"/>
              <a:t>y Scope</a:t>
            </a:r>
            <a:endParaRPr lang="en-US" sz="1600"/>
          </a:p>
        </c:rich>
      </c:tx>
      <c:overlay val="0"/>
    </c:title>
    <c:autoTitleDeleted val="0"/>
    <c:plotArea>
      <c:layout>
        <c:manualLayout>
          <c:layoutTarget val="inner"/>
          <c:xMode val="edge"/>
          <c:yMode val="edge"/>
          <c:x val="6.8287556575113151E-2"/>
          <c:y val="0.17042240913552067"/>
          <c:w val="0.46541984417302168"/>
          <c:h val="0.71995517917142204"/>
        </c:manualLayout>
      </c:layout>
      <c:pieChart>
        <c:varyColors val="1"/>
        <c:ser>
          <c:idx val="0"/>
          <c:order val="0"/>
          <c:dLbls>
            <c:delete val="1"/>
          </c:dLbls>
          <c:cat>
            <c:numRef>
              <c:f>'Totals by Scope and Component'!$Q$68:$Q$71</c:f>
              <c:numCache>
                <c:formatCode>General</c:formatCode>
                <c:ptCount val="4"/>
                <c:pt idx="0">
                  <c:v>0</c:v>
                </c:pt>
                <c:pt idx="1">
                  <c:v>0</c:v>
                </c:pt>
                <c:pt idx="2">
                  <c:v>0</c:v>
                </c:pt>
                <c:pt idx="3">
                  <c:v>0</c:v>
                </c:pt>
              </c:numCache>
            </c:numRef>
          </c:cat>
          <c:val>
            <c:numRef>
              <c:f>'Totals by Scope and Component'!$S$61:$S$64</c:f>
              <c:numCache>
                <c:formatCode>#,##0.0</c:formatCode>
                <c:ptCount val="4"/>
                <c:pt idx="0">
                  <c:v>0</c:v>
                </c:pt>
                <c:pt idx="1">
                  <c:v>0</c:v>
                </c:pt>
                <c:pt idx="2">
                  <c:v>0</c:v>
                </c:pt>
                <c:pt idx="3">
                  <c:v>0</c:v>
                </c:pt>
              </c:numCache>
            </c:numRef>
          </c:val>
          <c:extLst>
            <c:ext xmlns:c16="http://schemas.microsoft.com/office/drawing/2014/chart" uri="{C3380CC4-5D6E-409C-BE32-E72D297353CC}">
              <c16:uniqueId val="{00000000-F61E-4CB9-A0E9-0F1BF08547F9}"/>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0095579450418157"/>
          <c:y val="0.29238808690580342"/>
          <c:w val="0.38112305854241341"/>
          <c:h val="0.55862642169728782"/>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All</a:t>
            </a:r>
            <a:r>
              <a:rPr lang="en-US" sz="1600" baseline="0"/>
              <a:t> NOx Emissions by Remedy Component</a:t>
            </a:r>
            <a:endParaRPr lang="en-US" sz="1600"/>
          </a:p>
        </c:rich>
      </c:tx>
      <c:overlay val="0"/>
    </c:title>
    <c:autoTitleDeleted val="0"/>
    <c:plotArea>
      <c:layout>
        <c:manualLayout>
          <c:layoutTarget val="inner"/>
          <c:xMode val="edge"/>
          <c:yMode val="edge"/>
          <c:x val="8.1940444257654607E-2"/>
          <c:y val="0.17104743019591989"/>
          <c:w val="0.45637090693333665"/>
          <c:h val="0.71077816067612576"/>
        </c:manualLayout>
      </c:layout>
      <c:pieChart>
        <c:varyColors val="1"/>
        <c:ser>
          <c:idx val="0"/>
          <c:order val="0"/>
          <c:dLbls>
            <c:delete val="1"/>
          </c:dLbls>
          <c:cat>
            <c:numRef>
              <c:f>'Totals by Scope and Component'!$W$68:$W$73</c:f>
              <c:numCache>
                <c:formatCode>General</c:formatCode>
                <c:ptCount val="6"/>
                <c:pt idx="0">
                  <c:v>0</c:v>
                </c:pt>
                <c:pt idx="1">
                  <c:v>0</c:v>
                </c:pt>
                <c:pt idx="2">
                  <c:v>0</c:v>
                </c:pt>
                <c:pt idx="3">
                  <c:v>0</c:v>
                </c:pt>
                <c:pt idx="4">
                  <c:v>0</c:v>
                </c:pt>
                <c:pt idx="5">
                  <c:v>0</c:v>
                </c:pt>
              </c:numCache>
            </c:numRef>
          </c:cat>
          <c:val>
            <c:numRef>
              <c:f>'Totals by Scope and Component'!$W$65:$AB$65</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659-41B0-8559-38F03B2E69A8}"/>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0394265232974909"/>
          <c:y val="0.18070137066200059"/>
          <c:w val="0.37813620071684589"/>
          <c:h val="0.70050054867835898"/>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1" i="0" u="none" strike="noStrike" baseline="0">
                <a:effectLst/>
              </a:rPr>
              <a:t>All NOx Emissions b</a:t>
            </a:r>
            <a:r>
              <a:rPr lang="en-US" sz="1600" baseline="0"/>
              <a:t>y Scope</a:t>
            </a:r>
            <a:endParaRPr lang="en-US" sz="1600"/>
          </a:p>
        </c:rich>
      </c:tx>
      <c:overlay val="0"/>
    </c:title>
    <c:autoTitleDeleted val="0"/>
    <c:plotArea>
      <c:layout>
        <c:manualLayout>
          <c:layoutTarget val="inner"/>
          <c:xMode val="edge"/>
          <c:yMode val="edge"/>
          <c:x val="6.8287556575113151E-2"/>
          <c:y val="0.17042240913552067"/>
          <c:w val="0.46017050034100065"/>
          <c:h val="0.71183500052749193"/>
        </c:manualLayout>
      </c:layout>
      <c:pieChart>
        <c:varyColors val="1"/>
        <c:ser>
          <c:idx val="0"/>
          <c:order val="0"/>
          <c:dLbls>
            <c:delete val="1"/>
          </c:dLbls>
          <c:cat>
            <c:numRef>
              <c:f>'Totals by Scope and Component'!$AA$68:$AA$71</c:f>
              <c:numCache>
                <c:formatCode>General</c:formatCode>
                <c:ptCount val="4"/>
                <c:pt idx="0">
                  <c:v>0</c:v>
                </c:pt>
                <c:pt idx="1">
                  <c:v>0</c:v>
                </c:pt>
                <c:pt idx="2">
                  <c:v>0</c:v>
                </c:pt>
                <c:pt idx="3">
                  <c:v>0</c:v>
                </c:pt>
              </c:numCache>
            </c:numRef>
          </c:cat>
          <c:val>
            <c:numRef>
              <c:f>'Totals by Scope and Component'!$AC$61:$AC$64</c:f>
              <c:numCache>
                <c:formatCode>#,##0.0</c:formatCode>
                <c:ptCount val="4"/>
                <c:pt idx="0">
                  <c:v>0</c:v>
                </c:pt>
                <c:pt idx="1">
                  <c:v>0</c:v>
                </c:pt>
                <c:pt idx="2">
                  <c:v>0</c:v>
                </c:pt>
                <c:pt idx="3">
                  <c:v>0</c:v>
                </c:pt>
              </c:numCache>
            </c:numRef>
          </c:val>
          <c:extLst>
            <c:ext xmlns:c16="http://schemas.microsoft.com/office/drawing/2014/chart" uri="{C3380CC4-5D6E-409C-BE32-E72D297353CC}">
              <c16:uniqueId val="{00000000-EC81-4ACE-8EEC-310D5998E2E3}"/>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2619544868719368"/>
          <c:y val="0.29238808690580342"/>
          <c:w val="0.3558834043594013"/>
          <c:h val="0.55862642169728782"/>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All</a:t>
            </a:r>
            <a:r>
              <a:rPr lang="en-US" sz="1600" baseline="0"/>
              <a:t> SOx Emissions by Remedy Component</a:t>
            </a:r>
            <a:endParaRPr lang="en-US" sz="1600"/>
          </a:p>
        </c:rich>
      </c:tx>
      <c:overlay val="0"/>
    </c:title>
    <c:autoTitleDeleted val="0"/>
    <c:plotArea>
      <c:layout>
        <c:manualLayout>
          <c:layoutTarget val="inner"/>
          <c:xMode val="edge"/>
          <c:yMode val="edge"/>
          <c:x val="8.272537361401254E-2"/>
          <c:y val="0.1714666640934589"/>
          <c:w val="0.45480104822062078"/>
          <c:h val="0.71006928361895938"/>
        </c:manualLayout>
      </c:layout>
      <c:pieChart>
        <c:varyColors val="1"/>
        <c:ser>
          <c:idx val="0"/>
          <c:order val="0"/>
          <c:dLbls>
            <c:delete val="1"/>
          </c:dLbls>
          <c:cat>
            <c:numRef>
              <c:f>'Totals by Scope and Component'!$AG$68:$AG$73</c:f>
              <c:numCache>
                <c:formatCode>General</c:formatCode>
                <c:ptCount val="6"/>
                <c:pt idx="0">
                  <c:v>0</c:v>
                </c:pt>
                <c:pt idx="1">
                  <c:v>0</c:v>
                </c:pt>
                <c:pt idx="2">
                  <c:v>0</c:v>
                </c:pt>
                <c:pt idx="3">
                  <c:v>0</c:v>
                </c:pt>
                <c:pt idx="4">
                  <c:v>0</c:v>
                </c:pt>
                <c:pt idx="5">
                  <c:v>0</c:v>
                </c:pt>
              </c:numCache>
            </c:numRef>
          </c:cat>
          <c:val>
            <c:numRef>
              <c:f>'Totals by Scope and Component'!$AG$65:$AL$65</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D9A-4505-B414-8D5160C2361A}"/>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0394265232974909"/>
          <c:y val="0.18070137066200059"/>
          <c:w val="0.37813620071684589"/>
          <c:h val="0.70030074365704287"/>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1" i="0" u="none" strike="noStrike" baseline="0">
                <a:effectLst/>
              </a:rPr>
              <a:t>All SOx Emissions b</a:t>
            </a:r>
            <a:r>
              <a:rPr lang="en-US" sz="1600" baseline="0"/>
              <a:t>y Scope</a:t>
            </a:r>
            <a:endParaRPr lang="en-US" sz="1600"/>
          </a:p>
        </c:rich>
      </c:tx>
      <c:overlay val="0"/>
    </c:title>
    <c:autoTitleDeleted val="0"/>
    <c:plotArea>
      <c:layout>
        <c:manualLayout>
          <c:layoutTarget val="inner"/>
          <c:xMode val="edge"/>
          <c:yMode val="edge"/>
          <c:x val="6.7394022681127125E-2"/>
          <c:y val="0.16959611866698482"/>
          <c:w val="0.46259161590650227"/>
          <c:h val="0.71323216416129798"/>
        </c:manualLayout>
      </c:layout>
      <c:pieChart>
        <c:varyColors val="1"/>
        <c:ser>
          <c:idx val="0"/>
          <c:order val="0"/>
          <c:dLbls>
            <c:delete val="1"/>
          </c:dLbls>
          <c:cat>
            <c:numRef>
              <c:f>'Totals by Scope and Component'!$AK$68:$AK$71</c:f>
              <c:numCache>
                <c:formatCode>General</c:formatCode>
                <c:ptCount val="4"/>
                <c:pt idx="0">
                  <c:v>0</c:v>
                </c:pt>
                <c:pt idx="1">
                  <c:v>0</c:v>
                </c:pt>
                <c:pt idx="2">
                  <c:v>0</c:v>
                </c:pt>
                <c:pt idx="3">
                  <c:v>0</c:v>
                </c:pt>
              </c:numCache>
            </c:numRef>
          </c:cat>
          <c:val>
            <c:numRef>
              <c:f>'Totals by Scope and Component'!$AM$61:$AM$64</c:f>
              <c:numCache>
                <c:formatCode>#,##0.0</c:formatCode>
                <c:ptCount val="4"/>
                <c:pt idx="0">
                  <c:v>0</c:v>
                </c:pt>
                <c:pt idx="1">
                  <c:v>0</c:v>
                </c:pt>
                <c:pt idx="2">
                  <c:v>0</c:v>
                </c:pt>
                <c:pt idx="3">
                  <c:v>0</c:v>
                </c:pt>
              </c:numCache>
            </c:numRef>
          </c:val>
          <c:extLst>
            <c:ext xmlns:c16="http://schemas.microsoft.com/office/drawing/2014/chart" uri="{C3380CC4-5D6E-409C-BE32-E72D297353CC}">
              <c16:uniqueId val="{00000000-630A-46E4-8F01-83AD377B62D7}"/>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069295101553166"/>
          <c:y val="0.29238808690580342"/>
          <c:w val="0.37514934289127838"/>
          <c:h val="0.55862642169728782"/>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All PM Emissions </a:t>
            </a:r>
            <a:r>
              <a:rPr lang="en-US" sz="1600" baseline="0"/>
              <a:t>by Remedy Component</a:t>
            </a:r>
            <a:endParaRPr lang="en-US" sz="1600"/>
          </a:p>
        </c:rich>
      </c:tx>
      <c:overlay val="0"/>
    </c:title>
    <c:autoTitleDeleted val="0"/>
    <c:plotArea>
      <c:layout>
        <c:manualLayout>
          <c:layoutTarget val="inner"/>
          <c:xMode val="edge"/>
          <c:yMode val="edge"/>
          <c:x val="8.2069281434160354E-2"/>
          <c:y val="0.1714666640934589"/>
          <c:w val="0.45551614420838904"/>
          <c:h val="0.71006928361895938"/>
        </c:manualLayout>
      </c:layout>
      <c:pieChart>
        <c:varyColors val="1"/>
        <c:ser>
          <c:idx val="0"/>
          <c:order val="0"/>
          <c:dLbls>
            <c:delete val="1"/>
          </c:dLbls>
          <c:cat>
            <c:numRef>
              <c:f>'Totals by Scope and Component'!$AQ$68:$AQ$73</c:f>
              <c:numCache>
                <c:formatCode>General</c:formatCode>
                <c:ptCount val="6"/>
                <c:pt idx="0">
                  <c:v>0</c:v>
                </c:pt>
                <c:pt idx="1">
                  <c:v>0</c:v>
                </c:pt>
                <c:pt idx="2">
                  <c:v>0</c:v>
                </c:pt>
                <c:pt idx="3">
                  <c:v>0</c:v>
                </c:pt>
                <c:pt idx="4">
                  <c:v>0</c:v>
                </c:pt>
                <c:pt idx="5">
                  <c:v>0</c:v>
                </c:pt>
              </c:numCache>
            </c:numRef>
          </c:cat>
          <c:val>
            <c:numRef>
              <c:f>'Totals by Scope and Component'!$AQ$65:$AV$65</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60C7-40A9-8F4C-E05F4C025656}"/>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9796893667861406"/>
          <c:y val="0.18070137066200059"/>
          <c:w val="0.38410991636798086"/>
          <c:h val="0.70438571097730429"/>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0</xdr:colOff>
      <xdr:row>55</xdr:row>
      <xdr:rowOff>209549</xdr:rowOff>
    </xdr:from>
    <xdr:to>
      <xdr:col>0</xdr:col>
      <xdr:colOff>1463040</xdr:colOff>
      <xdr:row>55</xdr:row>
      <xdr:rowOff>397351</xdr:rowOff>
    </xdr:to>
    <xdr:pic>
      <xdr:nvPicPr>
        <xdr:cNvPr id="2" name="Picture 1" descr="epa_logo_horiz_medium">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7191969"/>
          <a:ext cx="1463040" cy="18780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xdr:colOff>
      <xdr:row>22</xdr:row>
      <xdr:rowOff>11430</xdr:rowOff>
    </xdr:from>
    <xdr:to>
      <xdr:col>8</xdr:col>
      <xdr:colOff>594360</xdr:colOff>
      <xdr:row>38</xdr:row>
      <xdr:rowOff>167640</xdr:rowOff>
    </xdr:to>
    <xdr:grpSp>
      <xdr:nvGrpSpPr>
        <xdr:cNvPr id="27" name="Group 26">
          <a:extLst>
            <a:ext uri="{FF2B5EF4-FFF2-40B4-BE49-F238E27FC236}">
              <a16:creationId xmlns:a16="http://schemas.microsoft.com/office/drawing/2014/main" id="{00000000-0008-0000-0400-00001B000000}"/>
            </a:ext>
          </a:extLst>
        </xdr:cNvPr>
        <xdr:cNvGrpSpPr/>
      </xdr:nvGrpSpPr>
      <xdr:grpSpPr>
        <a:xfrm>
          <a:off x="615315" y="4202430"/>
          <a:ext cx="4712970" cy="3204210"/>
          <a:chOff x="1356360" y="3669030"/>
          <a:chExt cx="4846320" cy="3082290"/>
        </a:xfrm>
      </xdr:grpSpPr>
      <xdr:graphicFrame macro="">
        <xdr:nvGraphicFramePr>
          <xdr:cNvPr id="11" name="Chart 10">
            <a:extLst>
              <a:ext uri="{FF2B5EF4-FFF2-40B4-BE49-F238E27FC236}">
                <a16:creationId xmlns:a16="http://schemas.microsoft.com/office/drawing/2014/main" id="{00000000-0008-0000-0400-00000B000000}"/>
              </a:ext>
            </a:extLst>
          </xdr:cNvPr>
          <xdr:cNvGraphicFramePr/>
        </xdr:nvGraphicFramePr>
        <xdr:xfrm>
          <a:off x="1356360" y="3669030"/>
          <a:ext cx="4846320" cy="3082290"/>
        </xdr:xfrm>
        <a:graphic>
          <a:graphicData uri="http://schemas.openxmlformats.org/drawingml/2006/chart">
            <c:chart xmlns:c="http://schemas.openxmlformats.org/drawingml/2006/chart" xmlns:r="http://schemas.openxmlformats.org/officeDocument/2006/relationships" r:id="rId1"/>
          </a:graphicData>
        </a:graphic>
      </xdr:graphicFrame>
      <xdr:sp macro="" textlink="C75">
        <xdr:nvSpPr>
          <xdr:cNvPr id="24" name="TextBox 23">
            <a:extLst>
              <a:ext uri="{FF2B5EF4-FFF2-40B4-BE49-F238E27FC236}">
                <a16:creationId xmlns:a16="http://schemas.microsoft.com/office/drawing/2014/main" id="{00000000-0008-0000-0400-000018000000}"/>
              </a:ext>
            </a:extLst>
          </xdr:cNvPr>
          <xdr:cNvSpPr txBox="1"/>
        </xdr:nvSpPr>
        <xdr:spPr>
          <a:xfrm>
            <a:off x="1889760" y="6423660"/>
            <a:ext cx="355854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D0751F8-DEC5-4B36-8FF8-A0354A8B2B75}" type="TxLink">
              <a:rPr lang="en-US" sz="1100" b="1" i="0" u="none" strike="noStrike">
                <a:solidFill>
                  <a:srgbClr val="000000"/>
                </a:solidFill>
                <a:latin typeface="Calibri"/>
              </a:rPr>
              <a:pPr/>
              <a:t>#REF!</a:t>
            </a:fld>
            <a:endParaRPr lang="en-US" sz="1100" b="1"/>
          </a:p>
        </xdr:txBody>
      </xdr:sp>
    </xdr:grpSp>
    <xdr:clientData/>
  </xdr:twoCellAnchor>
  <xdr:twoCellAnchor>
    <xdr:from>
      <xdr:col>1</xdr:col>
      <xdr:colOff>7620</xdr:colOff>
      <xdr:row>39</xdr:row>
      <xdr:rowOff>160020</xdr:rowOff>
    </xdr:from>
    <xdr:to>
      <xdr:col>8</xdr:col>
      <xdr:colOff>586740</xdr:colOff>
      <xdr:row>56</xdr:row>
      <xdr:rowOff>160020</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607695" y="7589520"/>
          <a:ext cx="4712970" cy="3238500"/>
          <a:chOff x="1348740" y="6926580"/>
          <a:chExt cx="4846320" cy="3108960"/>
        </a:xfrm>
      </xdr:grpSpPr>
      <xdr:graphicFrame macro="">
        <xdr:nvGraphicFramePr>
          <xdr:cNvPr id="9" name="Chart 8">
            <a:extLst>
              <a:ext uri="{FF2B5EF4-FFF2-40B4-BE49-F238E27FC236}">
                <a16:creationId xmlns:a16="http://schemas.microsoft.com/office/drawing/2014/main" id="{00000000-0008-0000-0400-000009000000}"/>
              </a:ext>
            </a:extLst>
          </xdr:cNvPr>
          <xdr:cNvGraphicFramePr>
            <a:graphicFrameLocks/>
          </xdr:cNvGraphicFramePr>
        </xdr:nvGraphicFramePr>
        <xdr:xfrm>
          <a:off x="1348740" y="6926580"/>
          <a:ext cx="4846320" cy="3108960"/>
        </xdr:xfrm>
        <a:graphic>
          <a:graphicData uri="http://schemas.openxmlformats.org/drawingml/2006/chart">
            <c:chart xmlns:c="http://schemas.openxmlformats.org/drawingml/2006/chart" xmlns:r="http://schemas.openxmlformats.org/officeDocument/2006/relationships" r:id="rId2"/>
          </a:graphicData>
        </a:graphic>
      </xdr:graphicFrame>
      <xdr:sp macro="" textlink="C76">
        <xdr:nvSpPr>
          <xdr:cNvPr id="26" name="TextBox 25">
            <a:extLst>
              <a:ext uri="{FF2B5EF4-FFF2-40B4-BE49-F238E27FC236}">
                <a16:creationId xmlns:a16="http://schemas.microsoft.com/office/drawing/2014/main" id="{00000000-0008-0000-0400-00001A000000}"/>
              </a:ext>
            </a:extLst>
          </xdr:cNvPr>
          <xdr:cNvSpPr txBox="1"/>
        </xdr:nvSpPr>
        <xdr:spPr>
          <a:xfrm>
            <a:off x="1897380" y="9715500"/>
            <a:ext cx="346710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309433F-1509-42F0-A625-8ED544157EB6}" type="TxLink">
              <a:rPr lang="en-US" sz="1100" b="1" i="0" u="none" strike="noStrike">
                <a:solidFill>
                  <a:srgbClr val="000000"/>
                </a:solidFill>
                <a:latin typeface="Calibri"/>
              </a:rPr>
              <a:pPr/>
              <a:t>#REF!</a:t>
            </a:fld>
            <a:endParaRPr lang="en-US" sz="1100" b="1"/>
          </a:p>
        </xdr:txBody>
      </xdr:sp>
    </xdr:grpSp>
    <xdr:clientData/>
  </xdr:twoCellAnchor>
  <xdr:twoCellAnchor>
    <xdr:from>
      <xdr:col>11</xdr:col>
      <xdr:colOff>15240</xdr:colOff>
      <xdr:row>22</xdr:row>
      <xdr:rowOff>0</xdr:rowOff>
    </xdr:from>
    <xdr:to>
      <xdr:col>18</xdr:col>
      <xdr:colOff>601980</xdr:colOff>
      <xdr:row>38</xdr:row>
      <xdr:rowOff>175260</xdr:rowOff>
    </xdr:to>
    <xdr:grpSp>
      <xdr:nvGrpSpPr>
        <xdr:cNvPr id="47" name="Group 46">
          <a:extLst>
            <a:ext uri="{FF2B5EF4-FFF2-40B4-BE49-F238E27FC236}">
              <a16:creationId xmlns:a16="http://schemas.microsoft.com/office/drawing/2014/main" id="{00000000-0008-0000-0400-00002F000000}"/>
            </a:ext>
          </a:extLst>
        </xdr:cNvPr>
        <xdr:cNvGrpSpPr/>
      </xdr:nvGrpSpPr>
      <xdr:grpSpPr>
        <a:xfrm>
          <a:off x="6520815" y="4191000"/>
          <a:ext cx="4711065" cy="3223260"/>
          <a:chOff x="7452360" y="3657600"/>
          <a:chExt cx="4853940" cy="3101340"/>
        </a:xfrm>
      </xdr:grpSpPr>
      <xdr:graphicFrame macro="">
        <xdr:nvGraphicFramePr>
          <xdr:cNvPr id="10" name="Chart 9">
            <a:extLst>
              <a:ext uri="{FF2B5EF4-FFF2-40B4-BE49-F238E27FC236}">
                <a16:creationId xmlns:a16="http://schemas.microsoft.com/office/drawing/2014/main" id="{00000000-0008-0000-0400-00000A000000}"/>
              </a:ext>
            </a:extLst>
          </xdr:cNvPr>
          <xdr:cNvGraphicFramePr>
            <a:graphicFrameLocks/>
          </xdr:cNvGraphicFramePr>
        </xdr:nvGraphicFramePr>
        <xdr:xfrm>
          <a:off x="7452360" y="3657600"/>
          <a:ext cx="4853940" cy="3101340"/>
        </xdr:xfrm>
        <a:graphic>
          <a:graphicData uri="http://schemas.openxmlformats.org/drawingml/2006/chart">
            <c:chart xmlns:c="http://schemas.openxmlformats.org/drawingml/2006/chart" xmlns:r="http://schemas.openxmlformats.org/officeDocument/2006/relationships" r:id="rId3"/>
          </a:graphicData>
        </a:graphic>
      </xdr:graphicFrame>
      <xdr:sp macro="" textlink="M75">
        <xdr:nvSpPr>
          <xdr:cNvPr id="29" name="TextBox 28">
            <a:extLst>
              <a:ext uri="{FF2B5EF4-FFF2-40B4-BE49-F238E27FC236}">
                <a16:creationId xmlns:a16="http://schemas.microsoft.com/office/drawing/2014/main" id="{00000000-0008-0000-0400-00001D000000}"/>
              </a:ext>
            </a:extLst>
          </xdr:cNvPr>
          <xdr:cNvSpPr txBox="1"/>
        </xdr:nvSpPr>
        <xdr:spPr>
          <a:xfrm>
            <a:off x="7970520" y="6438900"/>
            <a:ext cx="355854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BF3B24F-7688-4F15-9918-C25F6EC58E25}" type="TxLink">
              <a:rPr lang="en-US" sz="1100" b="1" i="0" u="none" strike="noStrike">
                <a:solidFill>
                  <a:srgbClr val="000000"/>
                </a:solidFill>
                <a:latin typeface="Calibri"/>
              </a:rPr>
              <a:pPr/>
              <a:t>#REF!</a:t>
            </a:fld>
            <a:endParaRPr lang="en-US" sz="1100" b="1"/>
          </a:p>
        </xdr:txBody>
      </xdr:sp>
    </xdr:grpSp>
    <xdr:clientData/>
  </xdr:twoCellAnchor>
  <xdr:twoCellAnchor>
    <xdr:from>
      <xdr:col>11</xdr:col>
      <xdr:colOff>22860</xdr:colOff>
      <xdr:row>39</xdr:row>
      <xdr:rowOff>148590</xdr:rowOff>
    </xdr:from>
    <xdr:to>
      <xdr:col>18</xdr:col>
      <xdr:colOff>594360</xdr:colOff>
      <xdr:row>56</xdr:row>
      <xdr:rowOff>167640</xdr:rowOff>
    </xdr:to>
    <xdr:grpSp>
      <xdr:nvGrpSpPr>
        <xdr:cNvPr id="48" name="Group 47">
          <a:extLst>
            <a:ext uri="{FF2B5EF4-FFF2-40B4-BE49-F238E27FC236}">
              <a16:creationId xmlns:a16="http://schemas.microsoft.com/office/drawing/2014/main" id="{00000000-0008-0000-0400-000030000000}"/>
            </a:ext>
          </a:extLst>
        </xdr:cNvPr>
        <xdr:cNvGrpSpPr/>
      </xdr:nvGrpSpPr>
      <xdr:grpSpPr>
        <a:xfrm>
          <a:off x="6528435" y="7578090"/>
          <a:ext cx="4705350" cy="3257550"/>
          <a:chOff x="7459980" y="6915150"/>
          <a:chExt cx="4838700" cy="3128010"/>
        </a:xfrm>
      </xdr:grpSpPr>
      <xdr:graphicFrame macro="">
        <xdr:nvGraphicFramePr>
          <xdr:cNvPr id="12" name="Chart 11">
            <a:extLst>
              <a:ext uri="{FF2B5EF4-FFF2-40B4-BE49-F238E27FC236}">
                <a16:creationId xmlns:a16="http://schemas.microsoft.com/office/drawing/2014/main" id="{00000000-0008-0000-0400-00000C000000}"/>
              </a:ext>
            </a:extLst>
          </xdr:cNvPr>
          <xdr:cNvGraphicFramePr>
            <a:graphicFrameLocks/>
          </xdr:cNvGraphicFramePr>
        </xdr:nvGraphicFramePr>
        <xdr:xfrm>
          <a:off x="7459980" y="6915150"/>
          <a:ext cx="4838700" cy="3128010"/>
        </xdr:xfrm>
        <a:graphic>
          <a:graphicData uri="http://schemas.openxmlformats.org/drawingml/2006/chart">
            <c:chart xmlns:c="http://schemas.openxmlformats.org/drawingml/2006/chart" xmlns:r="http://schemas.openxmlformats.org/officeDocument/2006/relationships" r:id="rId4"/>
          </a:graphicData>
        </a:graphic>
      </xdr:graphicFrame>
      <xdr:sp macro="" textlink="M76">
        <xdr:nvSpPr>
          <xdr:cNvPr id="30" name="TextBox 29">
            <a:extLst>
              <a:ext uri="{FF2B5EF4-FFF2-40B4-BE49-F238E27FC236}">
                <a16:creationId xmlns:a16="http://schemas.microsoft.com/office/drawing/2014/main" id="{00000000-0008-0000-0400-00001E000000}"/>
              </a:ext>
            </a:extLst>
          </xdr:cNvPr>
          <xdr:cNvSpPr txBox="1"/>
        </xdr:nvSpPr>
        <xdr:spPr>
          <a:xfrm>
            <a:off x="8008620" y="9723120"/>
            <a:ext cx="355854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3CCE132-E946-4373-85A6-C6DB5550426F}" type="TxLink">
              <a:rPr lang="en-US" sz="1100" b="1" i="0" u="none" strike="noStrike">
                <a:solidFill>
                  <a:srgbClr val="000000"/>
                </a:solidFill>
                <a:latin typeface="Calibri"/>
              </a:rPr>
              <a:pPr/>
              <a:t>#REF!</a:t>
            </a:fld>
            <a:endParaRPr lang="en-US" sz="1100" b="1"/>
          </a:p>
        </xdr:txBody>
      </xdr:sp>
    </xdr:grpSp>
    <xdr:clientData/>
  </xdr:twoCellAnchor>
  <xdr:twoCellAnchor>
    <xdr:from>
      <xdr:col>21</xdr:col>
      <xdr:colOff>15240</xdr:colOff>
      <xdr:row>22</xdr:row>
      <xdr:rowOff>0</xdr:rowOff>
    </xdr:from>
    <xdr:to>
      <xdr:col>28</xdr:col>
      <xdr:colOff>601980</xdr:colOff>
      <xdr:row>39</xdr:row>
      <xdr:rowOff>7620</xdr:rowOff>
    </xdr:to>
    <xdr:grpSp>
      <xdr:nvGrpSpPr>
        <xdr:cNvPr id="45" name="Group 44">
          <a:extLst>
            <a:ext uri="{FF2B5EF4-FFF2-40B4-BE49-F238E27FC236}">
              <a16:creationId xmlns:a16="http://schemas.microsoft.com/office/drawing/2014/main" id="{00000000-0008-0000-0400-00002D000000}"/>
            </a:ext>
          </a:extLst>
        </xdr:cNvPr>
        <xdr:cNvGrpSpPr/>
      </xdr:nvGrpSpPr>
      <xdr:grpSpPr>
        <a:xfrm>
          <a:off x="12426315" y="4191000"/>
          <a:ext cx="4711065" cy="3246120"/>
          <a:chOff x="13548360" y="3657600"/>
          <a:chExt cx="4853940" cy="3116580"/>
        </a:xfrm>
      </xdr:grpSpPr>
      <xdr:graphicFrame macro="">
        <xdr:nvGraphicFramePr>
          <xdr:cNvPr id="13" name="Chart 12">
            <a:extLst>
              <a:ext uri="{FF2B5EF4-FFF2-40B4-BE49-F238E27FC236}">
                <a16:creationId xmlns:a16="http://schemas.microsoft.com/office/drawing/2014/main" id="{00000000-0008-0000-0400-00000D000000}"/>
              </a:ext>
            </a:extLst>
          </xdr:cNvPr>
          <xdr:cNvGraphicFramePr>
            <a:graphicFrameLocks/>
          </xdr:cNvGraphicFramePr>
        </xdr:nvGraphicFramePr>
        <xdr:xfrm>
          <a:off x="13548360" y="3657600"/>
          <a:ext cx="4853940" cy="3116580"/>
        </xdr:xfrm>
        <a:graphic>
          <a:graphicData uri="http://schemas.openxmlformats.org/drawingml/2006/chart">
            <c:chart xmlns:c="http://schemas.openxmlformats.org/drawingml/2006/chart" xmlns:r="http://schemas.openxmlformats.org/officeDocument/2006/relationships" r:id="rId5"/>
          </a:graphicData>
        </a:graphic>
      </xdr:graphicFrame>
      <xdr:sp macro="" textlink="W75">
        <xdr:nvSpPr>
          <xdr:cNvPr id="31" name="TextBox 30">
            <a:extLst>
              <a:ext uri="{FF2B5EF4-FFF2-40B4-BE49-F238E27FC236}">
                <a16:creationId xmlns:a16="http://schemas.microsoft.com/office/drawing/2014/main" id="{00000000-0008-0000-0400-00001F000000}"/>
              </a:ext>
            </a:extLst>
          </xdr:cNvPr>
          <xdr:cNvSpPr txBox="1"/>
        </xdr:nvSpPr>
        <xdr:spPr>
          <a:xfrm>
            <a:off x="14104620" y="6446520"/>
            <a:ext cx="355854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04117DC-DC48-4AB4-B79D-D5547F0BB80C}" type="TxLink">
              <a:rPr lang="en-US" sz="1100" b="1" i="0" u="none" strike="noStrike">
                <a:solidFill>
                  <a:srgbClr val="000000"/>
                </a:solidFill>
                <a:latin typeface="Calibri"/>
              </a:rPr>
              <a:pPr/>
              <a:t>#REF!</a:t>
            </a:fld>
            <a:endParaRPr lang="en-US" sz="1100" b="1"/>
          </a:p>
        </xdr:txBody>
      </xdr:sp>
    </xdr:grpSp>
    <xdr:clientData/>
  </xdr:twoCellAnchor>
  <xdr:twoCellAnchor>
    <xdr:from>
      <xdr:col>21</xdr:col>
      <xdr:colOff>22860</xdr:colOff>
      <xdr:row>39</xdr:row>
      <xdr:rowOff>148590</xdr:rowOff>
    </xdr:from>
    <xdr:to>
      <xdr:col>28</xdr:col>
      <xdr:colOff>594360</xdr:colOff>
      <xdr:row>56</xdr:row>
      <xdr:rowOff>167640</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12433935" y="7578090"/>
          <a:ext cx="4705350" cy="3257550"/>
          <a:chOff x="13555980" y="6915150"/>
          <a:chExt cx="4838700" cy="3128010"/>
        </a:xfrm>
      </xdr:grpSpPr>
      <xdr:graphicFrame macro="">
        <xdr:nvGraphicFramePr>
          <xdr:cNvPr id="14" name="Chart 13">
            <a:extLst>
              <a:ext uri="{FF2B5EF4-FFF2-40B4-BE49-F238E27FC236}">
                <a16:creationId xmlns:a16="http://schemas.microsoft.com/office/drawing/2014/main" id="{00000000-0008-0000-0400-00000E000000}"/>
              </a:ext>
            </a:extLst>
          </xdr:cNvPr>
          <xdr:cNvGraphicFramePr>
            <a:graphicFrameLocks/>
          </xdr:cNvGraphicFramePr>
        </xdr:nvGraphicFramePr>
        <xdr:xfrm>
          <a:off x="13555980" y="6915150"/>
          <a:ext cx="4838700" cy="3128010"/>
        </xdr:xfrm>
        <a:graphic>
          <a:graphicData uri="http://schemas.openxmlformats.org/drawingml/2006/chart">
            <c:chart xmlns:c="http://schemas.openxmlformats.org/drawingml/2006/chart" xmlns:r="http://schemas.openxmlformats.org/officeDocument/2006/relationships" r:id="rId6"/>
          </a:graphicData>
        </a:graphic>
      </xdr:graphicFrame>
      <xdr:sp macro="" textlink="W76">
        <xdr:nvSpPr>
          <xdr:cNvPr id="32" name="TextBox 31">
            <a:extLst>
              <a:ext uri="{FF2B5EF4-FFF2-40B4-BE49-F238E27FC236}">
                <a16:creationId xmlns:a16="http://schemas.microsoft.com/office/drawing/2014/main" id="{00000000-0008-0000-0400-000020000000}"/>
              </a:ext>
            </a:extLst>
          </xdr:cNvPr>
          <xdr:cNvSpPr txBox="1"/>
        </xdr:nvSpPr>
        <xdr:spPr>
          <a:xfrm>
            <a:off x="14089380" y="9738360"/>
            <a:ext cx="355854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1F1C37B-F5ED-4210-9AD9-0CC25D0977C7}" type="TxLink">
              <a:rPr lang="en-US" sz="1100" b="1" i="0" u="none" strike="noStrike">
                <a:solidFill>
                  <a:srgbClr val="000000"/>
                </a:solidFill>
                <a:latin typeface="Calibri"/>
              </a:rPr>
              <a:pPr/>
              <a:t>#REF!</a:t>
            </a:fld>
            <a:endParaRPr lang="en-US" sz="1100" b="1"/>
          </a:p>
        </xdr:txBody>
      </xdr:sp>
    </xdr:grpSp>
    <xdr:clientData/>
  </xdr:twoCellAnchor>
  <xdr:twoCellAnchor>
    <xdr:from>
      <xdr:col>31</xdr:col>
      <xdr:colOff>15240</xdr:colOff>
      <xdr:row>22</xdr:row>
      <xdr:rowOff>0</xdr:rowOff>
    </xdr:from>
    <xdr:to>
      <xdr:col>38</xdr:col>
      <xdr:colOff>601980</xdr:colOff>
      <xdr:row>39</xdr:row>
      <xdr:rowOff>0</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18331815" y="4191000"/>
          <a:ext cx="4711065" cy="3238500"/>
          <a:chOff x="19644360" y="3657600"/>
          <a:chExt cx="4853940" cy="3108960"/>
        </a:xfrm>
      </xdr:grpSpPr>
      <xdr:graphicFrame macro="">
        <xdr:nvGraphicFramePr>
          <xdr:cNvPr id="15" name="Chart 14">
            <a:extLst>
              <a:ext uri="{FF2B5EF4-FFF2-40B4-BE49-F238E27FC236}">
                <a16:creationId xmlns:a16="http://schemas.microsoft.com/office/drawing/2014/main" id="{00000000-0008-0000-0400-00000F000000}"/>
              </a:ext>
            </a:extLst>
          </xdr:cNvPr>
          <xdr:cNvGraphicFramePr>
            <a:graphicFrameLocks/>
          </xdr:cNvGraphicFramePr>
        </xdr:nvGraphicFramePr>
        <xdr:xfrm>
          <a:off x="19644360" y="3657600"/>
          <a:ext cx="4853940" cy="3108960"/>
        </xdr:xfrm>
        <a:graphic>
          <a:graphicData uri="http://schemas.openxmlformats.org/drawingml/2006/chart">
            <c:chart xmlns:c="http://schemas.openxmlformats.org/drawingml/2006/chart" xmlns:r="http://schemas.openxmlformats.org/officeDocument/2006/relationships" r:id="rId7"/>
          </a:graphicData>
        </a:graphic>
      </xdr:graphicFrame>
      <xdr:sp macro="" textlink="AG75">
        <xdr:nvSpPr>
          <xdr:cNvPr id="33" name="TextBox 32">
            <a:extLst>
              <a:ext uri="{FF2B5EF4-FFF2-40B4-BE49-F238E27FC236}">
                <a16:creationId xmlns:a16="http://schemas.microsoft.com/office/drawing/2014/main" id="{00000000-0008-0000-0400-000021000000}"/>
              </a:ext>
            </a:extLst>
          </xdr:cNvPr>
          <xdr:cNvSpPr txBox="1"/>
        </xdr:nvSpPr>
        <xdr:spPr>
          <a:xfrm>
            <a:off x="20147280" y="6454140"/>
            <a:ext cx="355854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BB226BD-D0D6-460F-817F-58737AB07B6B}" type="TxLink">
              <a:rPr lang="en-US" sz="1100" b="1" i="0" u="none" strike="noStrike">
                <a:solidFill>
                  <a:srgbClr val="000000"/>
                </a:solidFill>
                <a:latin typeface="Calibri"/>
              </a:rPr>
              <a:pPr/>
              <a:t>#REF!</a:t>
            </a:fld>
            <a:endParaRPr lang="en-US" sz="1100" b="1"/>
          </a:p>
        </xdr:txBody>
      </xdr:sp>
    </xdr:grpSp>
    <xdr:clientData/>
  </xdr:twoCellAnchor>
  <xdr:twoCellAnchor>
    <xdr:from>
      <xdr:col>31</xdr:col>
      <xdr:colOff>15240</xdr:colOff>
      <xdr:row>39</xdr:row>
      <xdr:rowOff>148590</xdr:rowOff>
    </xdr:from>
    <xdr:to>
      <xdr:col>38</xdr:col>
      <xdr:colOff>594360</xdr:colOff>
      <xdr:row>57</xdr:row>
      <xdr:rowOff>0</xdr:rowOff>
    </xdr:to>
    <xdr:grpSp>
      <xdr:nvGrpSpPr>
        <xdr:cNvPr id="44" name="Group 43">
          <a:extLst>
            <a:ext uri="{FF2B5EF4-FFF2-40B4-BE49-F238E27FC236}">
              <a16:creationId xmlns:a16="http://schemas.microsoft.com/office/drawing/2014/main" id="{00000000-0008-0000-0400-00002C000000}"/>
            </a:ext>
          </a:extLst>
        </xdr:cNvPr>
        <xdr:cNvGrpSpPr/>
      </xdr:nvGrpSpPr>
      <xdr:grpSpPr>
        <a:xfrm>
          <a:off x="18331815" y="7578090"/>
          <a:ext cx="4712970" cy="3280410"/>
          <a:chOff x="19644360" y="6915150"/>
          <a:chExt cx="4846320" cy="3143250"/>
        </a:xfrm>
      </xdr:grpSpPr>
      <xdr:graphicFrame macro="">
        <xdr:nvGraphicFramePr>
          <xdr:cNvPr id="16" name="Chart 15">
            <a:extLst>
              <a:ext uri="{FF2B5EF4-FFF2-40B4-BE49-F238E27FC236}">
                <a16:creationId xmlns:a16="http://schemas.microsoft.com/office/drawing/2014/main" id="{00000000-0008-0000-0400-000010000000}"/>
              </a:ext>
            </a:extLst>
          </xdr:cNvPr>
          <xdr:cNvGraphicFramePr>
            <a:graphicFrameLocks/>
          </xdr:cNvGraphicFramePr>
        </xdr:nvGraphicFramePr>
        <xdr:xfrm>
          <a:off x="19644360" y="6915150"/>
          <a:ext cx="4846320" cy="3143250"/>
        </xdr:xfrm>
        <a:graphic>
          <a:graphicData uri="http://schemas.openxmlformats.org/drawingml/2006/chart">
            <c:chart xmlns:c="http://schemas.openxmlformats.org/drawingml/2006/chart" xmlns:r="http://schemas.openxmlformats.org/officeDocument/2006/relationships" r:id="rId8"/>
          </a:graphicData>
        </a:graphic>
      </xdr:graphicFrame>
      <xdr:sp macro="" textlink="AG76">
        <xdr:nvSpPr>
          <xdr:cNvPr id="34" name="TextBox 33">
            <a:extLst>
              <a:ext uri="{FF2B5EF4-FFF2-40B4-BE49-F238E27FC236}">
                <a16:creationId xmlns:a16="http://schemas.microsoft.com/office/drawing/2014/main" id="{00000000-0008-0000-0400-000022000000}"/>
              </a:ext>
            </a:extLst>
          </xdr:cNvPr>
          <xdr:cNvSpPr txBox="1"/>
        </xdr:nvSpPr>
        <xdr:spPr>
          <a:xfrm>
            <a:off x="20154900" y="9753600"/>
            <a:ext cx="355854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A41459D-B2D5-4DE9-99E0-C43291D66E9A}" type="TxLink">
              <a:rPr lang="en-US" sz="1100" b="1" i="0" u="none" strike="noStrike">
                <a:solidFill>
                  <a:srgbClr val="000000"/>
                </a:solidFill>
                <a:latin typeface="Calibri"/>
              </a:rPr>
              <a:pPr/>
              <a:t>#REF!</a:t>
            </a:fld>
            <a:endParaRPr lang="en-US" sz="1100" b="1"/>
          </a:p>
        </xdr:txBody>
      </xdr:sp>
    </xdr:grpSp>
    <xdr:clientData/>
  </xdr:twoCellAnchor>
  <xdr:twoCellAnchor>
    <xdr:from>
      <xdr:col>41</xdr:col>
      <xdr:colOff>22860</xdr:colOff>
      <xdr:row>22</xdr:row>
      <xdr:rowOff>0</xdr:rowOff>
    </xdr:from>
    <xdr:to>
      <xdr:col>48</xdr:col>
      <xdr:colOff>601980</xdr:colOff>
      <xdr:row>39</xdr:row>
      <xdr:rowOff>0</xdr:rowOff>
    </xdr:to>
    <xdr:grpSp>
      <xdr:nvGrpSpPr>
        <xdr:cNvPr id="41" name="Group 40">
          <a:extLst>
            <a:ext uri="{FF2B5EF4-FFF2-40B4-BE49-F238E27FC236}">
              <a16:creationId xmlns:a16="http://schemas.microsoft.com/office/drawing/2014/main" id="{00000000-0008-0000-0400-000029000000}"/>
            </a:ext>
          </a:extLst>
        </xdr:cNvPr>
        <xdr:cNvGrpSpPr/>
      </xdr:nvGrpSpPr>
      <xdr:grpSpPr>
        <a:xfrm>
          <a:off x="24244935" y="4191000"/>
          <a:ext cx="4703445" cy="3238500"/>
          <a:chOff x="25747980" y="3657600"/>
          <a:chExt cx="4846320" cy="3108960"/>
        </a:xfrm>
      </xdr:grpSpPr>
      <xdr:graphicFrame macro="">
        <xdr:nvGraphicFramePr>
          <xdr:cNvPr id="17" name="Chart 16">
            <a:extLst>
              <a:ext uri="{FF2B5EF4-FFF2-40B4-BE49-F238E27FC236}">
                <a16:creationId xmlns:a16="http://schemas.microsoft.com/office/drawing/2014/main" id="{00000000-0008-0000-0400-000011000000}"/>
              </a:ext>
            </a:extLst>
          </xdr:cNvPr>
          <xdr:cNvGraphicFramePr>
            <a:graphicFrameLocks/>
          </xdr:cNvGraphicFramePr>
        </xdr:nvGraphicFramePr>
        <xdr:xfrm>
          <a:off x="25747980" y="3657600"/>
          <a:ext cx="4846320" cy="3108960"/>
        </xdr:xfrm>
        <a:graphic>
          <a:graphicData uri="http://schemas.openxmlformats.org/drawingml/2006/chart">
            <c:chart xmlns:c="http://schemas.openxmlformats.org/drawingml/2006/chart" xmlns:r="http://schemas.openxmlformats.org/officeDocument/2006/relationships" r:id="rId9"/>
          </a:graphicData>
        </a:graphic>
      </xdr:graphicFrame>
      <xdr:sp macro="" textlink="AQ75">
        <xdr:nvSpPr>
          <xdr:cNvPr id="35" name="TextBox 34">
            <a:extLst>
              <a:ext uri="{FF2B5EF4-FFF2-40B4-BE49-F238E27FC236}">
                <a16:creationId xmlns:a16="http://schemas.microsoft.com/office/drawing/2014/main" id="{00000000-0008-0000-0400-000023000000}"/>
              </a:ext>
            </a:extLst>
          </xdr:cNvPr>
          <xdr:cNvSpPr txBox="1"/>
        </xdr:nvSpPr>
        <xdr:spPr>
          <a:xfrm>
            <a:off x="26167080" y="6454140"/>
            <a:ext cx="355854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1AE9765-D5FB-4EFE-A96A-BCAE921BBB06}" type="TxLink">
              <a:rPr lang="en-US" sz="1100" b="1" i="0" u="none" strike="noStrike">
                <a:solidFill>
                  <a:srgbClr val="000000"/>
                </a:solidFill>
                <a:latin typeface="Calibri"/>
              </a:rPr>
              <a:pPr/>
              <a:t>#REF!</a:t>
            </a:fld>
            <a:endParaRPr lang="en-US" sz="1100" b="1"/>
          </a:p>
        </xdr:txBody>
      </xdr:sp>
    </xdr:grpSp>
    <xdr:clientData/>
  </xdr:twoCellAnchor>
  <xdr:twoCellAnchor>
    <xdr:from>
      <xdr:col>41</xdr:col>
      <xdr:colOff>30480</xdr:colOff>
      <xdr:row>39</xdr:row>
      <xdr:rowOff>148590</xdr:rowOff>
    </xdr:from>
    <xdr:to>
      <xdr:col>48</xdr:col>
      <xdr:colOff>594360</xdr:colOff>
      <xdr:row>56</xdr:row>
      <xdr:rowOff>167640</xdr:rowOff>
    </xdr:to>
    <xdr:grpSp>
      <xdr:nvGrpSpPr>
        <xdr:cNvPr id="42" name="Group 41">
          <a:extLst>
            <a:ext uri="{FF2B5EF4-FFF2-40B4-BE49-F238E27FC236}">
              <a16:creationId xmlns:a16="http://schemas.microsoft.com/office/drawing/2014/main" id="{00000000-0008-0000-0400-00002A000000}"/>
            </a:ext>
          </a:extLst>
        </xdr:cNvPr>
        <xdr:cNvGrpSpPr/>
      </xdr:nvGrpSpPr>
      <xdr:grpSpPr>
        <a:xfrm>
          <a:off x="24252555" y="7578090"/>
          <a:ext cx="4697730" cy="3257550"/>
          <a:chOff x="25755600" y="6915150"/>
          <a:chExt cx="4831080" cy="3128010"/>
        </a:xfrm>
      </xdr:grpSpPr>
      <xdr:graphicFrame macro="">
        <xdr:nvGraphicFramePr>
          <xdr:cNvPr id="18" name="Chart 17">
            <a:extLst>
              <a:ext uri="{FF2B5EF4-FFF2-40B4-BE49-F238E27FC236}">
                <a16:creationId xmlns:a16="http://schemas.microsoft.com/office/drawing/2014/main" id="{00000000-0008-0000-0400-000012000000}"/>
              </a:ext>
            </a:extLst>
          </xdr:cNvPr>
          <xdr:cNvGraphicFramePr>
            <a:graphicFrameLocks/>
          </xdr:cNvGraphicFramePr>
        </xdr:nvGraphicFramePr>
        <xdr:xfrm>
          <a:off x="25755600" y="6915150"/>
          <a:ext cx="4831080" cy="3128010"/>
        </xdr:xfrm>
        <a:graphic>
          <a:graphicData uri="http://schemas.openxmlformats.org/drawingml/2006/chart">
            <c:chart xmlns:c="http://schemas.openxmlformats.org/drawingml/2006/chart" xmlns:r="http://schemas.openxmlformats.org/officeDocument/2006/relationships" r:id="rId10"/>
          </a:graphicData>
        </a:graphic>
      </xdr:graphicFrame>
      <xdr:sp macro="" textlink="AQ76">
        <xdr:nvSpPr>
          <xdr:cNvPr id="36" name="TextBox 35">
            <a:extLst>
              <a:ext uri="{FF2B5EF4-FFF2-40B4-BE49-F238E27FC236}">
                <a16:creationId xmlns:a16="http://schemas.microsoft.com/office/drawing/2014/main" id="{00000000-0008-0000-0400-000024000000}"/>
              </a:ext>
            </a:extLst>
          </xdr:cNvPr>
          <xdr:cNvSpPr txBox="1"/>
        </xdr:nvSpPr>
        <xdr:spPr>
          <a:xfrm>
            <a:off x="26258520" y="9745980"/>
            <a:ext cx="355854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A0FA288-7DEA-49C9-A578-D1FF066A872A}" type="TxLink">
              <a:rPr lang="en-US" sz="1100" b="1" i="0" u="none" strike="noStrike">
                <a:solidFill>
                  <a:srgbClr val="000000"/>
                </a:solidFill>
                <a:latin typeface="Calibri"/>
              </a:rPr>
              <a:pPr/>
              <a:t>#REF!</a:t>
            </a:fld>
            <a:endParaRPr lang="en-US" sz="1100" b="1"/>
          </a:p>
        </xdr:txBody>
      </xdr:sp>
    </xdr:grpSp>
    <xdr:clientData/>
  </xdr:twoCellAnchor>
  <xdr:twoCellAnchor>
    <xdr:from>
      <xdr:col>51</xdr:col>
      <xdr:colOff>30480</xdr:colOff>
      <xdr:row>22</xdr:row>
      <xdr:rowOff>0</xdr:rowOff>
    </xdr:from>
    <xdr:to>
      <xdr:col>58</xdr:col>
      <xdr:colOff>601980</xdr:colOff>
      <xdr:row>38</xdr:row>
      <xdr:rowOff>167640</xdr:rowOff>
    </xdr:to>
    <xdr:grpSp>
      <xdr:nvGrpSpPr>
        <xdr:cNvPr id="39" name="Group 38">
          <a:extLst>
            <a:ext uri="{FF2B5EF4-FFF2-40B4-BE49-F238E27FC236}">
              <a16:creationId xmlns:a16="http://schemas.microsoft.com/office/drawing/2014/main" id="{00000000-0008-0000-0400-000027000000}"/>
            </a:ext>
          </a:extLst>
        </xdr:cNvPr>
        <xdr:cNvGrpSpPr/>
      </xdr:nvGrpSpPr>
      <xdr:grpSpPr>
        <a:xfrm>
          <a:off x="30158055" y="4191000"/>
          <a:ext cx="4695825" cy="3215640"/>
          <a:chOff x="31851600" y="3657600"/>
          <a:chExt cx="4838700" cy="3093720"/>
        </a:xfrm>
      </xdr:grpSpPr>
      <xdr:graphicFrame macro="">
        <xdr:nvGraphicFramePr>
          <xdr:cNvPr id="19" name="Chart 18">
            <a:extLst>
              <a:ext uri="{FF2B5EF4-FFF2-40B4-BE49-F238E27FC236}">
                <a16:creationId xmlns:a16="http://schemas.microsoft.com/office/drawing/2014/main" id="{00000000-0008-0000-0400-000013000000}"/>
              </a:ext>
            </a:extLst>
          </xdr:cNvPr>
          <xdr:cNvGraphicFramePr>
            <a:graphicFrameLocks/>
          </xdr:cNvGraphicFramePr>
        </xdr:nvGraphicFramePr>
        <xdr:xfrm>
          <a:off x="31851600" y="3657600"/>
          <a:ext cx="4838700" cy="3093720"/>
        </xdr:xfrm>
        <a:graphic>
          <a:graphicData uri="http://schemas.openxmlformats.org/drawingml/2006/chart">
            <c:chart xmlns:c="http://schemas.openxmlformats.org/drawingml/2006/chart" xmlns:r="http://schemas.openxmlformats.org/officeDocument/2006/relationships" r:id="rId11"/>
          </a:graphicData>
        </a:graphic>
      </xdr:graphicFrame>
      <xdr:sp macro="" textlink="BA75">
        <xdr:nvSpPr>
          <xdr:cNvPr id="37" name="TextBox 36">
            <a:extLst>
              <a:ext uri="{FF2B5EF4-FFF2-40B4-BE49-F238E27FC236}">
                <a16:creationId xmlns:a16="http://schemas.microsoft.com/office/drawing/2014/main" id="{00000000-0008-0000-0400-000025000000}"/>
              </a:ext>
            </a:extLst>
          </xdr:cNvPr>
          <xdr:cNvSpPr txBox="1"/>
        </xdr:nvSpPr>
        <xdr:spPr>
          <a:xfrm>
            <a:off x="32301180" y="6438900"/>
            <a:ext cx="355854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C222A8E-58C7-4768-9B95-17D66AB0B1EB}" type="TxLink">
              <a:rPr lang="en-US" sz="1100" b="1" i="0" u="none" strike="noStrike">
                <a:solidFill>
                  <a:srgbClr val="000000"/>
                </a:solidFill>
                <a:latin typeface="Calibri"/>
              </a:rPr>
              <a:pPr/>
              <a:t>#REF!</a:t>
            </a:fld>
            <a:endParaRPr lang="en-US" sz="1100" b="1"/>
          </a:p>
        </xdr:txBody>
      </xdr:sp>
    </xdr:grpSp>
    <xdr:clientData/>
  </xdr:twoCellAnchor>
  <xdr:twoCellAnchor>
    <xdr:from>
      <xdr:col>51</xdr:col>
      <xdr:colOff>30480</xdr:colOff>
      <xdr:row>39</xdr:row>
      <xdr:rowOff>148590</xdr:rowOff>
    </xdr:from>
    <xdr:to>
      <xdr:col>58</xdr:col>
      <xdr:colOff>594360</xdr:colOff>
      <xdr:row>56</xdr:row>
      <xdr:rowOff>167640</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0158055" y="7578090"/>
          <a:ext cx="4697730" cy="3257550"/>
          <a:chOff x="31851600" y="6915150"/>
          <a:chExt cx="4831080" cy="3128010"/>
        </a:xfrm>
      </xdr:grpSpPr>
      <xdr:graphicFrame macro="">
        <xdr:nvGraphicFramePr>
          <xdr:cNvPr id="20" name="Chart 19">
            <a:extLst>
              <a:ext uri="{FF2B5EF4-FFF2-40B4-BE49-F238E27FC236}">
                <a16:creationId xmlns:a16="http://schemas.microsoft.com/office/drawing/2014/main" id="{00000000-0008-0000-0400-000014000000}"/>
              </a:ext>
            </a:extLst>
          </xdr:cNvPr>
          <xdr:cNvGraphicFramePr>
            <a:graphicFrameLocks/>
          </xdr:cNvGraphicFramePr>
        </xdr:nvGraphicFramePr>
        <xdr:xfrm>
          <a:off x="31851600" y="6915150"/>
          <a:ext cx="4831080" cy="3128010"/>
        </xdr:xfrm>
        <a:graphic>
          <a:graphicData uri="http://schemas.openxmlformats.org/drawingml/2006/chart">
            <c:chart xmlns:c="http://schemas.openxmlformats.org/drawingml/2006/chart" xmlns:r="http://schemas.openxmlformats.org/officeDocument/2006/relationships" r:id="rId12"/>
          </a:graphicData>
        </a:graphic>
      </xdr:graphicFrame>
      <xdr:sp macro="" textlink="BA76">
        <xdr:nvSpPr>
          <xdr:cNvPr id="38" name="TextBox 37">
            <a:extLst>
              <a:ext uri="{FF2B5EF4-FFF2-40B4-BE49-F238E27FC236}">
                <a16:creationId xmlns:a16="http://schemas.microsoft.com/office/drawing/2014/main" id="{00000000-0008-0000-0400-000026000000}"/>
              </a:ext>
            </a:extLst>
          </xdr:cNvPr>
          <xdr:cNvSpPr txBox="1"/>
        </xdr:nvSpPr>
        <xdr:spPr>
          <a:xfrm>
            <a:off x="32369760" y="9738360"/>
            <a:ext cx="355854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ECB195D-FD99-46F7-AC94-F3078D26045C}" type="TxLink">
              <a:rPr lang="en-US" sz="1100" b="1" i="0" u="none" strike="noStrike">
                <a:solidFill>
                  <a:srgbClr val="000000"/>
                </a:solidFill>
                <a:latin typeface="Calibri"/>
              </a:rPr>
              <a:pPr/>
              <a:t>#REF!</a:t>
            </a:fld>
            <a:endParaRPr lang="en-US" sz="1100" b="1"/>
          </a:p>
        </xdr:txBody>
      </xdr:sp>
    </xdr:grpSp>
    <xdr:clientData/>
  </xdr:twoCellAnchor>
  <xdr:twoCellAnchor>
    <xdr:from>
      <xdr:col>1</xdr:col>
      <xdr:colOff>19050</xdr:colOff>
      <xdr:row>3</xdr:row>
      <xdr:rowOff>30480</xdr:rowOff>
    </xdr:from>
    <xdr:to>
      <xdr:col>9</xdr:col>
      <xdr:colOff>0</xdr:colOff>
      <xdr:row>20</xdr:row>
      <xdr:rowOff>175260</xdr:rowOff>
    </xdr:to>
    <xdr:grpSp>
      <xdr:nvGrpSpPr>
        <xdr:cNvPr id="8" name="Group 7">
          <a:extLst>
            <a:ext uri="{FF2B5EF4-FFF2-40B4-BE49-F238E27FC236}">
              <a16:creationId xmlns:a16="http://schemas.microsoft.com/office/drawing/2014/main" id="{00000000-0008-0000-0400-000008000000}"/>
            </a:ext>
          </a:extLst>
        </xdr:cNvPr>
        <xdr:cNvGrpSpPr/>
      </xdr:nvGrpSpPr>
      <xdr:grpSpPr>
        <a:xfrm>
          <a:off x="619125" y="601980"/>
          <a:ext cx="4705350" cy="3383280"/>
          <a:chOff x="925830" y="396240"/>
          <a:chExt cx="5101590" cy="3253740"/>
        </a:xfrm>
      </xdr:grpSpPr>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925830" y="396240"/>
          <a:ext cx="5101590" cy="3253740"/>
        </xdr:xfrm>
        <a:graphic>
          <a:graphicData uri="http://schemas.openxmlformats.org/drawingml/2006/chart">
            <c:chart xmlns:c="http://schemas.openxmlformats.org/drawingml/2006/chart" xmlns:r="http://schemas.openxmlformats.org/officeDocument/2006/relationships" r:id="rId13"/>
          </a:graphicData>
        </a:graphic>
      </xdr:graphicFrame>
      <xdr:sp macro="" textlink="C75">
        <xdr:nvSpPr>
          <xdr:cNvPr id="49" name="TextBox 48">
            <a:extLst>
              <a:ext uri="{FF2B5EF4-FFF2-40B4-BE49-F238E27FC236}">
                <a16:creationId xmlns:a16="http://schemas.microsoft.com/office/drawing/2014/main" id="{00000000-0008-0000-0400-000031000000}"/>
              </a:ext>
            </a:extLst>
          </xdr:cNvPr>
          <xdr:cNvSpPr txBox="1"/>
        </xdr:nvSpPr>
        <xdr:spPr>
          <a:xfrm>
            <a:off x="1615440" y="3360420"/>
            <a:ext cx="3715205"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09BCEDD-8FF1-4B1F-97B9-126F444DA3C8}" type="TxLink">
              <a:rPr lang="en-US" sz="1100" b="0" i="0" u="none" strike="noStrike">
                <a:solidFill>
                  <a:srgbClr val="000000"/>
                </a:solidFill>
                <a:latin typeface="Calibri"/>
              </a:rPr>
              <a:pPr/>
              <a:t>#REF!</a:t>
            </a:fld>
            <a:endParaRPr lang="en-US" sz="1100" b="1"/>
          </a:p>
        </xdr:txBody>
      </xdr:sp>
    </xdr:grpSp>
    <xdr:clientData/>
  </xdr:twoCellAnchor>
  <xdr:twoCellAnchor>
    <xdr:from>
      <xdr:col>11</xdr:col>
      <xdr:colOff>0</xdr:colOff>
      <xdr:row>3</xdr:row>
      <xdr:rowOff>22860</xdr:rowOff>
    </xdr:from>
    <xdr:to>
      <xdr:col>18</xdr:col>
      <xdr:colOff>624840</xdr:colOff>
      <xdr:row>20</xdr:row>
      <xdr:rowOff>167640</xdr:rowOff>
    </xdr:to>
    <xdr:grpSp>
      <xdr:nvGrpSpPr>
        <xdr:cNvPr id="21" name="Group 20">
          <a:extLst>
            <a:ext uri="{FF2B5EF4-FFF2-40B4-BE49-F238E27FC236}">
              <a16:creationId xmlns:a16="http://schemas.microsoft.com/office/drawing/2014/main" id="{00000000-0008-0000-0400-000015000000}"/>
            </a:ext>
          </a:extLst>
        </xdr:cNvPr>
        <xdr:cNvGrpSpPr/>
      </xdr:nvGrpSpPr>
      <xdr:grpSpPr>
        <a:xfrm>
          <a:off x="6505575" y="594360"/>
          <a:ext cx="4720590" cy="3383280"/>
          <a:chOff x="7307580" y="388620"/>
          <a:chExt cx="5071110" cy="3253740"/>
        </a:xfrm>
      </xdr:grpSpPr>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7307580" y="388620"/>
          <a:ext cx="5071110" cy="3253740"/>
        </xdr:xfrm>
        <a:graphic>
          <a:graphicData uri="http://schemas.openxmlformats.org/drawingml/2006/chart">
            <c:chart xmlns:c="http://schemas.openxmlformats.org/drawingml/2006/chart" xmlns:r="http://schemas.openxmlformats.org/officeDocument/2006/relationships" r:id="rId14"/>
          </a:graphicData>
        </a:graphic>
      </xdr:graphicFrame>
      <xdr:sp macro="" textlink="M75">
        <xdr:nvSpPr>
          <xdr:cNvPr id="51" name="TextBox 50">
            <a:extLst>
              <a:ext uri="{FF2B5EF4-FFF2-40B4-BE49-F238E27FC236}">
                <a16:creationId xmlns:a16="http://schemas.microsoft.com/office/drawing/2014/main" id="{00000000-0008-0000-0400-000033000000}"/>
              </a:ext>
            </a:extLst>
          </xdr:cNvPr>
          <xdr:cNvSpPr txBox="1"/>
        </xdr:nvSpPr>
        <xdr:spPr>
          <a:xfrm>
            <a:off x="7985760" y="3360420"/>
            <a:ext cx="3714959"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BF3B24F-7688-4F15-9918-C25F6EC58E25}" type="TxLink">
              <a:rPr lang="en-US" sz="1100" b="1" i="0" u="none" strike="noStrike">
                <a:solidFill>
                  <a:srgbClr val="000000"/>
                </a:solidFill>
                <a:latin typeface="Calibri"/>
              </a:rPr>
              <a:pPr/>
              <a:t>#REF!</a:t>
            </a:fld>
            <a:endParaRPr lang="en-US" sz="1100" b="1"/>
          </a:p>
        </xdr:txBody>
      </xdr:sp>
    </xdr:grpSp>
    <xdr:clientData/>
  </xdr:twoCellAnchor>
  <xdr:twoCellAnchor>
    <xdr:from>
      <xdr:col>21</xdr:col>
      <xdr:colOff>22860</xdr:colOff>
      <xdr:row>3</xdr:row>
      <xdr:rowOff>15240</xdr:rowOff>
    </xdr:from>
    <xdr:to>
      <xdr:col>29</xdr:col>
      <xdr:colOff>3810</xdr:colOff>
      <xdr:row>20</xdr:row>
      <xdr:rowOff>160020</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12433935" y="586740"/>
          <a:ext cx="4705350" cy="3383280"/>
          <a:chOff x="13731240" y="381000"/>
          <a:chExt cx="5101590" cy="3253740"/>
        </a:xfrm>
      </xdr:grpSpPr>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13731240" y="381000"/>
          <a:ext cx="5101590" cy="3253740"/>
        </xdr:xfrm>
        <a:graphic>
          <a:graphicData uri="http://schemas.openxmlformats.org/drawingml/2006/chart">
            <c:chart xmlns:c="http://schemas.openxmlformats.org/drawingml/2006/chart" xmlns:r="http://schemas.openxmlformats.org/officeDocument/2006/relationships" r:id="rId15"/>
          </a:graphicData>
        </a:graphic>
      </xdr:graphicFrame>
      <xdr:sp macro="" textlink="W75">
        <xdr:nvSpPr>
          <xdr:cNvPr id="52" name="TextBox 51">
            <a:extLst>
              <a:ext uri="{FF2B5EF4-FFF2-40B4-BE49-F238E27FC236}">
                <a16:creationId xmlns:a16="http://schemas.microsoft.com/office/drawing/2014/main" id="{00000000-0008-0000-0400-000034000000}"/>
              </a:ext>
            </a:extLst>
          </xdr:cNvPr>
          <xdr:cNvSpPr txBox="1"/>
        </xdr:nvSpPr>
        <xdr:spPr>
          <a:xfrm>
            <a:off x="14348460" y="3368040"/>
            <a:ext cx="3714959"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04117DC-DC48-4AB4-B79D-D5547F0BB80C}" type="TxLink">
              <a:rPr lang="en-US" sz="1100" b="1" i="0" u="none" strike="noStrike">
                <a:solidFill>
                  <a:srgbClr val="000000"/>
                </a:solidFill>
                <a:latin typeface="Calibri"/>
              </a:rPr>
              <a:pPr/>
              <a:t>#REF!</a:t>
            </a:fld>
            <a:endParaRPr lang="en-US" sz="1100" b="1"/>
          </a:p>
        </xdr:txBody>
      </xdr:sp>
    </xdr:grpSp>
    <xdr:clientData/>
  </xdr:twoCellAnchor>
  <xdr:twoCellAnchor>
    <xdr:from>
      <xdr:col>31</xdr:col>
      <xdr:colOff>22860</xdr:colOff>
      <xdr:row>3</xdr:row>
      <xdr:rowOff>15240</xdr:rowOff>
    </xdr:from>
    <xdr:to>
      <xdr:col>39</xdr:col>
      <xdr:colOff>3810</xdr:colOff>
      <xdr:row>20</xdr:row>
      <xdr:rowOff>160020</xdr:rowOff>
    </xdr:to>
    <xdr:grpSp>
      <xdr:nvGrpSpPr>
        <xdr:cNvPr id="23" name="Group 22">
          <a:extLst>
            <a:ext uri="{FF2B5EF4-FFF2-40B4-BE49-F238E27FC236}">
              <a16:creationId xmlns:a16="http://schemas.microsoft.com/office/drawing/2014/main" id="{00000000-0008-0000-0400-000017000000}"/>
            </a:ext>
          </a:extLst>
        </xdr:cNvPr>
        <xdr:cNvGrpSpPr/>
      </xdr:nvGrpSpPr>
      <xdr:grpSpPr>
        <a:xfrm>
          <a:off x="18339435" y="586740"/>
          <a:ext cx="4705350" cy="3383280"/>
          <a:chOff x="20132040" y="381000"/>
          <a:chExt cx="5101590" cy="3253740"/>
        </a:xfrm>
      </xdr:grpSpPr>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20132040" y="381000"/>
          <a:ext cx="5101590" cy="3253740"/>
        </xdr:xfrm>
        <a:graphic>
          <a:graphicData uri="http://schemas.openxmlformats.org/drawingml/2006/chart">
            <c:chart xmlns:c="http://schemas.openxmlformats.org/drawingml/2006/chart" xmlns:r="http://schemas.openxmlformats.org/officeDocument/2006/relationships" r:id="rId16"/>
          </a:graphicData>
        </a:graphic>
      </xdr:graphicFrame>
      <xdr:sp macro="" textlink="AG75">
        <xdr:nvSpPr>
          <xdr:cNvPr id="53" name="TextBox 52">
            <a:extLst>
              <a:ext uri="{FF2B5EF4-FFF2-40B4-BE49-F238E27FC236}">
                <a16:creationId xmlns:a16="http://schemas.microsoft.com/office/drawing/2014/main" id="{00000000-0008-0000-0400-000035000000}"/>
              </a:ext>
            </a:extLst>
          </xdr:cNvPr>
          <xdr:cNvSpPr txBox="1"/>
        </xdr:nvSpPr>
        <xdr:spPr>
          <a:xfrm>
            <a:off x="20749260" y="3375660"/>
            <a:ext cx="3714959"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BB226BD-D0D6-460F-817F-58737AB07B6B}" type="TxLink">
              <a:rPr lang="en-US" sz="1100" b="1" i="0" u="none" strike="noStrike">
                <a:solidFill>
                  <a:srgbClr val="000000"/>
                </a:solidFill>
                <a:latin typeface="Calibri"/>
              </a:rPr>
              <a:pPr/>
              <a:t>#REF!</a:t>
            </a:fld>
            <a:endParaRPr lang="en-US" sz="1100" b="1"/>
          </a:p>
        </xdr:txBody>
      </xdr:sp>
    </xdr:grpSp>
    <xdr:clientData/>
  </xdr:twoCellAnchor>
  <xdr:twoCellAnchor>
    <xdr:from>
      <xdr:col>41</xdr:col>
      <xdr:colOff>22860</xdr:colOff>
      <xdr:row>3</xdr:row>
      <xdr:rowOff>38100</xdr:rowOff>
    </xdr:from>
    <xdr:to>
      <xdr:col>49</xdr:col>
      <xdr:colOff>3810</xdr:colOff>
      <xdr:row>21</xdr:row>
      <xdr:rowOff>0</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24244935" y="609600"/>
          <a:ext cx="4705350" cy="3390900"/>
          <a:chOff x="26532840" y="403860"/>
          <a:chExt cx="5101590" cy="3253740"/>
        </a:xfrm>
      </xdr:grpSpPr>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26532840" y="403860"/>
          <a:ext cx="5101590" cy="3253740"/>
        </xdr:xfrm>
        <a:graphic>
          <a:graphicData uri="http://schemas.openxmlformats.org/drawingml/2006/chart">
            <c:chart xmlns:c="http://schemas.openxmlformats.org/drawingml/2006/chart" xmlns:r="http://schemas.openxmlformats.org/officeDocument/2006/relationships" r:id="rId17"/>
          </a:graphicData>
        </a:graphic>
      </xdr:graphicFrame>
      <xdr:sp macro="" textlink="AQ75">
        <xdr:nvSpPr>
          <xdr:cNvPr id="54" name="TextBox 53">
            <a:extLst>
              <a:ext uri="{FF2B5EF4-FFF2-40B4-BE49-F238E27FC236}">
                <a16:creationId xmlns:a16="http://schemas.microsoft.com/office/drawing/2014/main" id="{00000000-0008-0000-0400-000036000000}"/>
              </a:ext>
            </a:extLst>
          </xdr:cNvPr>
          <xdr:cNvSpPr txBox="1"/>
        </xdr:nvSpPr>
        <xdr:spPr>
          <a:xfrm>
            <a:off x="27150060" y="3390900"/>
            <a:ext cx="3715205"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1AE9765-D5FB-4EFE-A96A-BCAE921BBB06}" type="TxLink">
              <a:rPr lang="en-US" sz="1100" b="1" i="0" u="none" strike="noStrike">
                <a:solidFill>
                  <a:srgbClr val="000000"/>
                </a:solidFill>
                <a:latin typeface="Calibri"/>
              </a:rPr>
              <a:pPr/>
              <a:t>#REF!</a:t>
            </a:fld>
            <a:endParaRPr lang="en-US" sz="1100" b="1"/>
          </a:p>
        </xdr:txBody>
      </xdr:sp>
    </xdr:grpSp>
    <xdr:clientData/>
  </xdr:twoCellAnchor>
  <xdr:twoCellAnchor>
    <xdr:from>
      <xdr:col>51</xdr:col>
      <xdr:colOff>30480</xdr:colOff>
      <xdr:row>3</xdr:row>
      <xdr:rowOff>30480</xdr:rowOff>
    </xdr:from>
    <xdr:to>
      <xdr:col>59</xdr:col>
      <xdr:colOff>11430</xdr:colOff>
      <xdr:row>20</xdr:row>
      <xdr:rowOff>175260</xdr:rowOff>
    </xdr:to>
    <xdr:grpSp>
      <xdr:nvGrpSpPr>
        <xdr:cNvPr id="56" name="Group 55">
          <a:extLst>
            <a:ext uri="{FF2B5EF4-FFF2-40B4-BE49-F238E27FC236}">
              <a16:creationId xmlns:a16="http://schemas.microsoft.com/office/drawing/2014/main" id="{00000000-0008-0000-0400-000038000000}"/>
            </a:ext>
          </a:extLst>
        </xdr:cNvPr>
        <xdr:cNvGrpSpPr/>
      </xdr:nvGrpSpPr>
      <xdr:grpSpPr>
        <a:xfrm>
          <a:off x="30158055" y="601980"/>
          <a:ext cx="4705350" cy="3383280"/>
          <a:chOff x="32941260" y="396240"/>
          <a:chExt cx="5101590" cy="3253740"/>
        </a:xfrm>
      </xdr:grpSpPr>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32941260" y="396240"/>
          <a:ext cx="5101590" cy="3253740"/>
        </xdr:xfrm>
        <a:graphic>
          <a:graphicData uri="http://schemas.openxmlformats.org/drawingml/2006/chart">
            <c:chart xmlns:c="http://schemas.openxmlformats.org/drawingml/2006/chart" xmlns:r="http://schemas.openxmlformats.org/officeDocument/2006/relationships" r:id="rId18"/>
          </a:graphicData>
        </a:graphic>
      </xdr:graphicFrame>
      <xdr:sp macro="" textlink="BA75">
        <xdr:nvSpPr>
          <xdr:cNvPr id="55" name="TextBox 54">
            <a:extLst>
              <a:ext uri="{FF2B5EF4-FFF2-40B4-BE49-F238E27FC236}">
                <a16:creationId xmlns:a16="http://schemas.microsoft.com/office/drawing/2014/main" id="{00000000-0008-0000-0400-000037000000}"/>
              </a:ext>
            </a:extLst>
          </xdr:cNvPr>
          <xdr:cNvSpPr txBox="1"/>
        </xdr:nvSpPr>
        <xdr:spPr>
          <a:xfrm>
            <a:off x="33550860" y="3383280"/>
            <a:ext cx="3715452"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C222A8E-58C7-4768-9B95-17D66AB0B1EB}" type="TxLink">
              <a:rPr lang="en-US" sz="1100" b="1" i="0" u="none" strike="noStrike">
                <a:solidFill>
                  <a:srgbClr val="000000"/>
                </a:solidFill>
                <a:latin typeface="Calibri"/>
              </a:rPr>
              <a:pPr/>
              <a:t>#REF!</a:t>
            </a:fld>
            <a:endParaRPr lang="en-US" sz="1100" b="1"/>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99"/>
  </sheetPr>
  <dimension ref="A1:L57"/>
  <sheetViews>
    <sheetView tabSelected="1" zoomScaleNormal="100" workbookViewId="0"/>
  </sheetViews>
  <sheetFormatPr defaultColWidth="9.140625" defaultRowHeight="15" x14ac:dyDescent="0.25"/>
  <cols>
    <col min="1" max="7" width="13.7109375" style="5" customWidth="1"/>
    <col min="8" max="8" width="15.7109375" style="5" customWidth="1"/>
    <col min="9" max="11" width="13.7109375" style="5" customWidth="1"/>
    <col min="12" max="16384" width="9.140625" style="5"/>
  </cols>
  <sheetData>
    <row r="1" spans="1:8" x14ac:dyDescent="0.25">
      <c r="B1" s="100"/>
      <c r="H1" s="101"/>
    </row>
    <row r="2" spans="1:8" x14ac:dyDescent="0.25">
      <c r="B2" s="100"/>
      <c r="E2" s="102"/>
      <c r="H2" s="103"/>
    </row>
    <row r="3" spans="1:8" x14ac:dyDescent="0.25">
      <c r="A3" s="126" t="s">
        <v>200</v>
      </c>
      <c r="B3" s="126"/>
      <c r="C3" s="126"/>
      <c r="D3" s="126"/>
      <c r="E3" s="126"/>
      <c r="F3" s="126"/>
      <c r="G3" s="126"/>
      <c r="H3" s="126"/>
    </row>
    <row r="4" spans="1:8" ht="14.45" customHeight="1" x14ac:dyDescent="0.25">
      <c r="A4" s="127" t="s">
        <v>127</v>
      </c>
      <c r="B4" s="127"/>
      <c r="C4" s="127"/>
      <c r="D4" s="127"/>
      <c r="E4" s="127"/>
      <c r="F4" s="127"/>
      <c r="G4" s="127"/>
      <c r="H4" s="127"/>
    </row>
    <row r="5" spans="1:8" x14ac:dyDescent="0.25">
      <c r="A5" s="104"/>
      <c r="B5" s="104"/>
      <c r="C5" s="104"/>
      <c r="D5" s="104"/>
      <c r="E5" s="104"/>
      <c r="F5" s="104"/>
      <c r="G5" s="104"/>
      <c r="H5" s="104"/>
    </row>
    <row r="6" spans="1:8" ht="15.75" x14ac:dyDescent="0.25">
      <c r="B6" s="2" t="s">
        <v>13</v>
      </c>
      <c r="C6" s="134" t="s">
        <v>131</v>
      </c>
      <c r="D6" s="134"/>
      <c r="E6" s="134"/>
      <c r="F6" s="134"/>
      <c r="G6" s="134"/>
      <c r="H6" s="105"/>
    </row>
    <row r="7" spans="1:8" ht="15.75" x14ac:dyDescent="0.25">
      <c r="B7" s="6" t="s">
        <v>14</v>
      </c>
      <c r="C7" s="134" t="s">
        <v>132</v>
      </c>
      <c r="D7" s="134"/>
      <c r="E7" s="134"/>
      <c r="F7" s="134"/>
      <c r="G7" s="134"/>
      <c r="H7" s="105"/>
    </row>
    <row r="8" spans="1:8" ht="29.45" customHeight="1" x14ac:dyDescent="0.25">
      <c r="A8" s="106"/>
      <c r="B8" s="106"/>
      <c r="C8" s="146" t="s">
        <v>126</v>
      </c>
      <c r="D8" s="147"/>
      <c r="E8" s="147"/>
      <c r="F8" s="147"/>
      <c r="G8" s="148"/>
      <c r="H8" s="106"/>
    </row>
    <row r="9" spans="1:8" ht="14.45" customHeight="1" x14ac:dyDescent="0.25">
      <c r="A9" s="107"/>
      <c r="B9" s="107"/>
      <c r="D9" s="108"/>
      <c r="E9" s="108"/>
      <c r="F9" s="108"/>
      <c r="G9" s="108"/>
      <c r="H9" s="107"/>
    </row>
    <row r="10" spans="1:8" ht="14.45" customHeight="1" x14ac:dyDescent="0.25">
      <c r="C10" s="140" t="s">
        <v>121</v>
      </c>
      <c r="D10" s="141"/>
      <c r="E10" s="141"/>
      <c r="F10" s="141"/>
      <c r="G10" s="142"/>
      <c r="H10" s="108"/>
    </row>
    <row r="11" spans="1:8" x14ac:dyDescent="0.25">
      <c r="A11" s="106"/>
      <c r="B11" s="106"/>
      <c r="C11" s="143"/>
      <c r="D11" s="144"/>
      <c r="E11" s="144"/>
      <c r="F11" s="144"/>
      <c r="G11" s="145"/>
      <c r="H11" s="106"/>
    </row>
    <row r="12" spans="1:8" x14ac:dyDescent="0.25">
      <c r="B12" s="45" t="s">
        <v>15</v>
      </c>
      <c r="C12" s="135"/>
      <c r="D12" s="136"/>
      <c r="E12" s="136"/>
      <c r="F12" s="136"/>
      <c r="G12" s="137"/>
    </row>
    <row r="13" spans="1:8" x14ac:dyDescent="0.25">
      <c r="B13" s="45" t="s">
        <v>23</v>
      </c>
      <c r="C13" s="138" t="s">
        <v>197</v>
      </c>
      <c r="D13" s="138"/>
      <c r="E13" s="138"/>
      <c r="F13" s="138"/>
      <c r="G13" s="138"/>
    </row>
    <row r="15" spans="1:8" x14ac:dyDescent="0.25">
      <c r="C15" s="139" t="str">
        <f ca="1">IF(ISERROR('Energy &amp; Air 1'!B9),"ERROR: OPEN CALCULATIONS FILE","")</f>
        <v>ERROR: OPEN CALCULATIONS FILE</v>
      </c>
      <c r="D15" s="139"/>
      <c r="E15" s="139"/>
      <c r="F15" s="139"/>
      <c r="G15" s="139"/>
      <c r="H15" s="109"/>
    </row>
    <row r="16" spans="1:8" x14ac:dyDescent="0.25">
      <c r="B16" s="110"/>
    </row>
    <row r="17" spans="2:8" x14ac:dyDescent="0.25">
      <c r="B17" s="95" t="s">
        <v>16</v>
      </c>
      <c r="C17" s="149" t="s">
        <v>124</v>
      </c>
      <c r="D17" s="149"/>
      <c r="E17" s="149"/>
      <c r="F17" s="149"/>
      <c r="G17" s="149"/>
    </row>
    <row r="18" spans="2:8" x14ac:dyDescent="0.25">
      <c r="B18" s="4" t="s">
        <v>17</v>
      </c>
      <c r="C18" s="138" t="s">
        <v>120</v>
      </c>
      <c r="D18" s="138"/>
      <c r="E18" s="138"/>
      <c r="F18" s="138"/>
      <c r="G18" s="138"/>
    </row>
    <row r="19" spans="2:8" x14ac:dyDescent="0.25">
      <c r="B19" s="4" t="s">
        <v>18</v>
      </c>
      <c r="C19" s="138" t="s">
        <v>101</v>
      </c>
      <c r="D19" s="138"/>
      <c r="E19" s="138"/>
      <c r="F19" s="138"/>
      <c r="G19" s="138"/>
    </row>
    <row r="20" spans="2:8" x14ac:dyDescent="0.25">
      <c r="B20" s="4" t="s">
        <v>19</v>
      </c>
      <c r="C20" s="138" t="s">
        <v>102</v>
      </c>
      <c r="D20" s="138"/>
      <c r="E20" s="138"/>
      <c r="F20" s="138"/>
      <c r="G20" s="138"/>
    </row>
    <row r="21" spans="2:8" x14ac:dyDescent="0.25">
      <c r="B21" s="4" t="s">
        <v>20</v>
      </c>
      <c r="C21" s="138" t="s">
        <v>52</v>
      </c>
      <c r="D21" s="138"/>
      <c r="E21" s="138"/>
      <c r="F21" s="138"/>
      <c r="G21" s="138"/>
    </row>
    <row r="22" spans="2:8" x14ac:dyDescent="0.25">
      <c r="B22" s="4" t="s">
        <v>21</v>
      </c>
      <c r="C22" s="138" t="s">
        <v>53</v>
      </c>
      <c r="D22" s="138"/>
      <c r="E22" s="138"/>
      <c r="F22" s="138"/>
      <c r="G22" s="138"/>
    </row>
    <row r="23" spans="2:8" x14ac:dyDescent="0.25">
      <c r="B23" s="4" t="s">
        <v>22</v>
      </c>
      <c r="C23" s="138" t="s">
        <v>54</v>
      </c>
      <c r="D23" s="138"/>
      <c r="E23" s="138"/>
      <c r="F23" s="138"/>
      <c r="G23" s="138"/>
    </row>
    <row r="24" spans="2:8" x14ac:dyDescent="0.25">
      <c r="B24" s="111"/>
      <c r="C24" s="128" t="s">
        <v>136</v>
      </c>
      <c r="D24" s="129"/>
      <c r="E24" s="129"/>
      <c r="F24" s="129"/>
      <c r="G24" s="130"/>
    </row>
    <row r="25" spans="2:8" x14ac:dyDescent="0.25">
      <c r="C25" s="131"/>
      <c r="D25" s="132"/>
      <c r="E25" s="132"/>
      <c r="F25" s="132"/>
      <c r="G25" s="133"/>
    </row>
    <row r="26" spans="2:8" x14ac:dyDescent="0.25">
      <c r="B26" s="109"/>
      <c r="C26" s="109"/>
      <c r="D26" s="109"/>
      <c r="E26" s="109"/>
      <c r="F26" s="109"/>
      <c r="G26" s="109"/>
    </row>
    <row r="27" spans="2:8" x14ac:dyDescent="0.25">
      <c r="B27" s="112"/>
      <c r="C27" s="112"/>
      <c r="D27" s="112"/>
      <c r="E27" s="112"/>
      <c r="F27" s="112"/>
      <c r="G27" s="112"/>
    </row>
    <row r="28" spans="2:8" x14ac:dyDescent="0.25">
      <c r="B28" s="112"/>
      <c r="C28" s="112"/>
      <c r="D28" s="112"/>
      <c r="E28" s="112"/>
      <c r="F28" s="112"/>
      <c r="G28" s="112"/>
    </row>
    <row r="29" spans="2:8" x14ac:dyDescent="0.25">
      <c r="B29" s="9" t="s">
        <v>133</v>
      </c>
      <c r="C29" s="13"/>
      <c r="D29" s="13"/>
      <c r="E29" s="13"/>
      <c r="F29" s="13"/>
      <c r="G29" s="8"/>
    </row>
    <row r="30" spans="2:8" ht="15" customHeight="1" x14ac:dyDescent="0.25">
      <c r="B30" s="70"/>
      <c r="C30" s="150" t="s">
        <v>137</v>
      </c>
      <c r="D30" s="151"/>
      <c r="E30" s="151"/>
      <c r="F30" s="151"/>
      <c r="G30" s="151"/>
      <c r="H30" s="106"/>
    </row>
    <row r="31" spans="2:8" ht="15" customHeight="1" x14ac:dyDescent="0.25">
      <c r="B31" s="11"/>
      <c r="C31" s="158" t="s">
        <v>134</v>
      </c>
      <c r="D31" s="159"/>
      <c r="E31" s="159"/>
      <c r="F31" s="159"/>
      <c r="G31" s="159"/>
      <c r="H31" s="106"/>
    </row>
    <row r="32" spans="2:8" ht="14.45" customHeight="1" x14ac:dyDescent="0.25">
      <c r="B32" s="10"/>
      <c r="C32" s="158" t="s">
        <v>94</v>
      </c>
      <c r="D32" s="159"/>
      <c r="E32" s="159"/>
      <c r="F32" s="159"/>
      <c r="G32" s="159"/>
      <c r="H32" s="106"/>
    </row>
    <row r="33" spans="1:12" ht="14.45" customHeight="1" x14ac:dyDescent="0.25">
      <c r="B33" s="71"/>
      <c r="C33" s="160" t="s">
        <v>138</v>
      </c>
      <c r="D33" s="161"/>
      <c r="E33" s="161"/>
      <c r="F33" s="161"/>
      <c r="G33" s="161"/>
      <c r="H33" s="106"/>
    </row>
    <row r="34" spans="1:12" ht="14.45" customHeight="1" x14ac:dyDescent="0.25">
      <c r="B34" s="12"/>
      <c r="C34" s="158" t="s">
        <v>135</v>
      </c>
      <c r="D34" s="159"/>
      <c r="E34" s="159"/>
      <c r="F34" s="159"/>
      <c r="G34" s="159"/>
      <c r="H34" s="106"/>
    </row>
    <row r="36" spans="1:12" ht="15" customHeight="1" x14ac:dyDescent="0.25">
      <c r="A36" s="113" t="s">
        <v>55</v>
      </c>
    </row>
    <row r="37" spans="1:12" ht="14.45" customHeight="1" x14ac:dyDescent="0.25">
      <c r="A37" s="152"/>
      <c r="B37" s="153"/>
      <c r="C37" s="153"/>
      <c r="D37" s="153"/>
      <c r="E37" s="153"/>
      <c r="F37" s="153"/>
      <c r="G37" s="153"/>
      <c r="H37" s="154"/>
      <c r="I37" s="114"/>
      <c r="J37" s="114"/>
      <c r="K37" s="114"/>
      <c r="L37" s="114"/>
    </row>
    <row r="38" spans="1:12" x14ac:dyDescent="0.25">
      <c r="A38" s="155"/>
      <c r="B38" s="156"/>
      <c r="C38" s="156"/>
      <c r="D38" s="156"/>
      <c r="E38" s="156"/>
      <c r="F38" s="156"/>
      <c r="G38" s="156"/>
      <c r="H38" s="157"/>
    </row>
    <row r="39" spans="1:12" x14ac:dyDescent="0.25">
      <c r="A39" s="155"/>
      <c r="B39" s="156"/>
      <c r="C39" s="156"/>
      <c r="D39" s="156"/>
      <c r="E39" s="156"/>
      <c r="F39" s="156"/>
      <c r="G39" s="156"/>
      <c r="H39" s="157"/>
    </row>
    <row r="40" spans="1:12" x14ac:dyDescent="0.25">
      <c r="A40" s="155"/>
      <c r="B40" s="156"/>
      <c r="C40" s="156"/>
      <c r="D40" s="156"/>
      <c r="E40" s="156"/>
      <c r="F40" s="156"/>
      <c r="G40" s="156"/>
      <c r="H40" s="157"/>
    </row>
    <row r="41" spans="1:12" x14ac:dyDescent="0.25">
      <c r="A41" s="155"/>
      <c r="B41" s="156"/>
      <c r="C41" s="156"/>
      <c r="D41" s="156"/>
      <c r="E41" s="156"/>
      <c r="F41" s="156"/>
      <c r="G41" s="156"/>
      <c r="H41" s="157"/>
    </row>
    <row r="42" spans="1:12" x14ac:dyDescent="0.25">
      <c r="A42" s="155"/>
      <c r="B42" s="156"/>
      <c r="C42" s="156"/>
      <c r="D42" s="156"/>
      <c r="E42" s="156"/>
      <c r="F42" s="156"/>
      <c r="G42" s="156"/>
      <c r="H42" s="157"/>
    </row>
    <row r="43" spans="1:12" x14ac:dyDescent="0.25">
      <c r="A43" s="155"/>
      <c r="B43" s="156"/>
      <c r="C43" s="156"/>
      <c r="D43" s="156"/>
      <c r="E43" s="156"/>
      <c r="F43" s="156"/>
      <c r="G43" s="156"/>
      <c r="H43" s="157"/>
    </row>
    <row r="44" spans="1:12" x14ac:dyDescent="0.25">
      <c r="A44" s="155"/>
      <c r="B44" s="156"/>
      <c r="C44" s="156"/>
      <c r="D44" s="156"/>
      <c r="E44" s="156"/>
      <c r="F44" s="156"/>
      <c r="G44" s="156"/>
      <c r="H44" s="157"/>
    </row>
    <row r="45" spans="1:12" x14ac:dyDescent="0.25">
      <c r="A45" s="155"/>
      <c r="B45" s="156"/>
      <c r="C45" s="156"/>
      <c r="D45" s="156"/>
      <c r="E45" s="156"/>
      <c r="F45" s="156"/>
      <c r="G45" s="156"/>
      <c r="H45" s="157"/>
    </row>
    <row r="46" spans="1:12" x14ac:dyDescent="0.25">
      <c r="A46" s="155"/>
      <c r="B46" s="156"/>
      <c r="C46" s="156"/>
      <c r="D46" s="156"/>
      <c r="E46" s="156"/>
      <c r="F46" s="156"/>
      <c r="G46" s="156"/>
      <c r="H46" s="157"/>
    </row>
    <row r="47" spans="1:12" x14ac:dyDescent="0.25">
      <c r="A47" s="155"/>
      <c r="B47" s="156"/>
      <c r="C47" s="156"/>
      <c r="D47" s="156"/>
      <c r="E47" s="156"/>
      <c r="F47" s="156"/>
      <c r="G47" s="156"/>
      <c r="H47" s="157"/>
    </row>
    <row r="48" spans="1:12" x14ac:dyDescent="0.25">
      <c r="A48" s="155"/>
      <c r="B48" s="156"/>
      <c r="C48" s="156"/>
      <c r="D48" s="156"/>
      <c r="E48" s="156"/>
      <c r="F48" s="156"/>
      <c r="G48" s="156"/>
      <c r="H48" s="157"/>
    </row>
    <row r="49" spans="1:8" x14ac:dyDescent="0.25">
      <c r="A49" s="155"/>
      <c r="B49" s="156"/>
      <c r="C49" s="156"/>
      <c r="D49" s="156"/>
      <c r="E49" s="156"/>
      <c r="F49" s="156"/>
      <c r="G49" s="156"/>
      <c r="H49" s="157"/>
    </row>
    <row r="50" spans="1:8" x14ac:dyDescent="0.25">
      <c r="A50" s="155"/>
      <c r="B50" s="156"/>
      <c r="C50" s="156"/>
      <c r="D50" s="156"/>
      <c r="E50" s="156"/>
      <c r="F50" s="156"/>
      <c r="G50" s="156"/>
      <c r="H50" s="157"/>
    </row>
    <row r="51" spans="1:8" x14ac:dyDescent="0.25">
      <c r="A51" s="155"/>
      <c r="B51" s="156"/>
      <c r="C51" s="156"/>
      <c r="D51" s="156"/>
      <c r="E51" s="156"/>
      <c r="F51" s="156"/>
      <c r="G51" s="156"/>
      <c r="H51" s="157"/>
    </row>
    <row r="52" spans="1:8" x14ac:dyDescent="0.25">
      <c r="A52" s="155"/>
      <c r="B52" s="156"/>
      <c r="C52" s="156"/>
      <c r="D52" s="156"/>
      <c r="E52" s="156"/>
      <c r="F52" s="156"/>
      <c r="G52" s="156"/>
      <c r="H52" s="157"/>
    </row>
    <row r="53" spans="1:8" x14ac:dyDescent="0.25">
      <c r="A53" s="155"/>
      <c r="B53" s="156"/>
      <c r="C53" s="156"/>
      <c r="D53" s="156"/>
      <c r="E53" s="156"/>
      <c r="F53" s="156"/>
      <c r="G53" s="156"/>
      <c r="H53" s="157"/>
    </row>
    <row r="54" spans="1:8" x14ac:dyDescent="0.25">
      <c r="A54" s="155"/>
      <c r="B54" s="156"/>
      <c r="C54" s="156"/>
      <c r="D54" s="156"/>
      <c r="E54" s="156"/>
      <c r="F54" s="156"/>
      <c r="G54" s="156"/>
      <c r="H54" s="157"/>
    </row>
    <row r="55" spans="1:8" x14ac:dyDescent="0.25">
      <c r="A55" s="155"/>
      <c r="B55" s="156"/>
      <c r="C55" s="156"/>
      <c r="D55" s="156"/>
      <c r="E55" s="156"/>
      <c r="F55" s="156"/>
      <c r="G55" s="156"/>
      <c r="H55" s="157"/>
    </row>
    <row r="56" spans="1:8" x14ac:dyDescent="0.25">
      <c r="A56" s="155"/>
      <c r="B56" s="156"/>
      <c r="C56" s="156"/>
      <c r="D56" s="156"/>
      <c r="E56" s="156"/>
      <c r="F56" s="156"/>
      <c r="G56" s="156"/>
      <c r="H56" s="157"/>
    </row>
    <row r="57" spans="1:8" x14ac:dyDescent="0.25">
      <c r="A57" s="155"/>
      <c r="B57" s="156"/>
      <c r="C57" s="156"/>
      <c r="D57" s="156"/>
      <c r="E57" s="156"/>
      <c r="F57" s="156"/>
      <c r="G57" s="156"/>
      <c r="H57" s="157"/>
    </row>
  </sheetData>
  <sheetProtection algorithmName="SHA-512" hashValue="cEGKRFUs2QAubmzyiDhO7itBrEKQWgLJc3qGFEKRRQKd/mkRQSBTUEVmcDuvhzVSD0fJ0gr+TjP8AZcjeCJpQQ==" saltValue="fnCjbgNWKr6wuVP24XoW4g==" spinCount="100000" sheet="1" formatCells="0" formatColumns="0" formatRows="0"/>
  <mergeCells count="23">
    <mergeCell ref="C23:G23"/>
    <mergeCell ref="C30:G30"/>
    <mergeCell ref="A37:H57"/>
    <mergeCell ref="C32:G32"/>
    <mergeCell ref="C31:G31"/>
    <mergeCell ref="C34:G34"/>
    <mergeCell ref="C33:G33"/>
    <mergeCell ref="A3:H3"/>
    <mergeCell ref="A4:H4"/>
    <mergeCell ref="C24:G25"/>
    <mergeCell ref="C7:G7"/>
    <mergeCell ref="C12:G12"/>
    <mergeCell ref="C13:G13"/>
    <mergeCell ref="C15:G15"/>
    <mergeCell ref="C6:G6"/>
    <mergeCell ref="C10:G11"/>
    <mergeCell ref="C8:G8"/>
    <mergeCell ref="C17:G17"/>
    <mergeCell ref="C18:G18"/>
    <mergeCell ref="C19:G19"/>
    <mergeCell ref="C20:G20"/>
    <mergeCell ref="C21:G21"/>
    <mergeCell ref="C22:G22"/>
  </mergeCells>
  <pageMargins left="0.7" right="0.7" top="0.75" bottom="0.75" header="0.3" footer="0.3"/>
  <pageSetup scale="80" orientation="portrait" r:id="rId1"/>
  <headerFooter>
    <oddFooter>&amp;CPage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4" tint="0.59999389629810485"/>
    <pageSetUpPr fitToPage="1"/>
  </sheetPr>
  <dimension ref="A1:J46"/>
  <sheetViews>
    <sheetView zoomScaleNormal="100" workbookViewId="0"/>
  </sheetViews>
  <sheetFormatPr defaultRowHeight="15" x14ac:dyDescent="0.25"/>
  <cols>
    <col min="1" max="1" width="33.7109375" customWidth="1"/>
    <col min="2" max="7" width="16.28515625" customWidth="1"/>
    <col min="8" max="8" width="17.7109375" customWidth="1"/>
    <col min="9" max="10" width="11.7109375" customWidth="1"/>
  </cols>
  <sheetData>
    <row r="1" spans="1:10" x14ac:dyDescent="0.25">
      <c r="A1" s="5"/>
      <c r="B1" s="5"/>
      <c r="C1" s="5"/>
      <c r="D1" s="5"/>
      <c r="E1" s="5"/>
      <c r="F1" s="5"/>
      <c r="G1" s="5"/>
      <c r="I1" s="1" t="str">
        <f>General!$A$3</f>
        <v>Spreadsheets for Environmental Footprint Analysis (SEFA) Version 3.0, November 2019</v>
      </c>
    </row>
    <row r="2" spans="1:10" x14ac:dyDescent="0.25">
      <c r="A2" s="5"/>
      <c r="B2" s="5"/>
      <c r="C2" s="5"/>
      <c r="D2" s="5"/>
      <c r="E2" s="5"/>
      <c r="F2" s="5"/>
      <c r="G2" s="5"/>
      <c r="I2" s="1" t="str">
        <f>CONCATENATE(General!$C6," - ", General!$C7)</f>
        <v>&lt; Site Name &gt; - &lt; Remedy Name &gt;</v>
      </c>
    </row>
    <row r="3" spans="1:10" x14ac:dyDescent="0.25">
      <c r="A3" s="5"/>
      <c r="B3" s="5"/>
      <c r="C3" s="5"/>
      <c r="D3" s="5"/>
      <c r="E3" s="5"/>
      <c r="F3" s="5"/>
      <c r="G3" s="5"/>
    </row>
    <row r="4" spans="1:10" ht="18.75" x14ac:dyDescent="0.3">
      <c r="A4" s="176" t="str">
        <f>CONCATENATE(General!$C$22," - Energy &amp; Air Compiled Results")</f>
        <v>&lt; Component 5 &gt; - Energy &amp; Air Compiled Results</v>
      </c>
      <c r="B4" s="176"/>
      <c r="C4" s="176"/>
      <c r="D4" s="176"/>
      <c r="E4" s="176"/>
      <c r="F4" s="176"/>
      <c r="G4" s="176"/>
      <c r="H4" s="176"/>
      <c r="I4" s="176"/>
      <c r="J4" s="176"/>
    </row>
    <row r="5" spans="1:10" x14ac:dyDescent="0.25">
      <c r="A5" s="46">
        <v>5</v>
      </c>
    </row>
    <row r="6" spans="1:10" ht="15" customHeight="1" x14ac:dyDescent="0.25">
      <c r="A6" s="200" t="s">
        <v>0</v>
      </c>
      <c r="B6" s="47" t="s">
        <v>1</v>
      </c>
      <c r="C6" s="47" t="s">
        <v>2</v>
      </c>
      <c r="D6" s="47" t="s">
        <v>3</v>
      </c>
      <c r="E6" s="47" t="s">
        <v>4</v>
      </c>
      <c r="F6" s="47" t="s">
        <v>5</v>
      </c>
      <c r="G6" s="47" t="s">
        <v>6</v>
      </c>
      <c r="H6" s="47" t="s">
        <v>7</v>
      </c>
    </row>
    <row r="7" spans="1:10" ht="15" customHeight="1" x14ac:dyDescent="0.25">
      <c r="A7" s="200"/>
      <c r="B7" s="47" t="s">
        <v>8</v>
      </c>
      <c r="C7" s="47" t="s">
        <v>9</v>
      </c>
      <c r="D7" s="47" t="s">
        <v>10</v>
      </c>
      <c r="E7" s="47" t="s">
        <v>10</v>
      </c>
      <c r="F7" s="47" t="s">
        <v>10</v>
      </c>
      <c r="G7" s="47" t="s">
        <v>59</v>
      </c>
      <c r="H7" s="47" t="s">
        <v>10</v>
      </c>
    </row>
    <row r="8" spans="1:10" ht="15" customHeight="1" x14ac:dyDescent="0.25">
      <c r="A8" s="48"/>
      <c r="B8" s="26"/>
      <c r="C8" s="26"/>
      <c r="D8" s="26"/>
      <c r="E8" s="26"/>
      <c r="F8" s="26"/>
      <c r="G8" s="26"/>
      <c r="H8" s="26"/>
    </row>
    <row r="9" spans="1:10" ht="15" customHeight="1" x14ac:dyDescent="0.25">
      <c r="A9" s="49" t="s">
        <v>11</v>
      </c>
      <c r="B9" s="16" t="e">
        <f ca="1">INDIRECT(CONCATENATE("'",General!$C$12,"[",General!$C$13,"]Component ",$A$5,"'!",ADDRESS(49,5,4)))</f>
        <v>#REF!</v>
      </c>
      <c r="C9" s="16" t="e">
        <f ca="1">INDIRECT(CONCATENATE("'",General!$C$12,"[",General!$C$13,"]Component ",$A$5,"'!",ADDRESS(49,7,4)))</f>
        <v>#REF!</v>
      </c>
      <c r="D9" s="16" t="e">
        <f ca="1">INDIRECT(CONCATENATE("'",General!$C$12,"[",General!$C$13,"]Component ",$A$5,"'!",ADDRESS(49,9,4)))</f>
        <v>#REF!</v>
      </c>
      <c r="E9" s="16" t="e">
        <f ca="1">INDIRECT(CONCATENATE("'",General!$C$12,"[",General!$C$13,"]Component ",$A$5,"'!",ADDRESS(49,11,4)))</f>
        <v>#REF!</v>
      </c>
      <c r="F9" s="16" t="e">
        <f ca="1">INDIRECT(CONCATENATE("'",General!$C$12,"[",General!$C$13,"]Component ",$A$5,"'!",ADDRESS(49,13,4)))</f>
        <v>#REF!</v>
      </c>
      <c r="G9" s="50" t="e">
        <f ca="1">SUM(D9:F9)</f>
        <v>#REF!</v>
      </c>
      <c r="H9" s="17" t="e">
        <f ca="1">INDIRECT(CONCATENATE("'",General!$C$12,"[",General!$C$13,"]Component ",$A$5,"'!",ADDRESS(49,15,4)))</f>
        <v>#REF!</v>
      </c>
    </row>
    <row r="10" spans="1:10" ht="15" customHeight="1" x14ac:dyDescent="0.25">
      <c r="A10" s="49" t="s">
        <v>128</v>
      </c>
      <c r="B10" s="16" t="e">
        <f ca="1">INDIRECT(CONCATENATE("'",General!$C$12,"[",General!$C$13,"]Component ",$A$5,"'!",ADDRESS(69,5,4)))</f>
        <v>#REF!</v>
      </c>
      <c r="C10" s="16" t="e">
        <f ca="1">INDIRECT(CONCATENATE("'",General!$C$12,"[",General!$C$13,"]Component ",$A$5,"'!",ADDRESS(69,7,4)))</f>
        <v>#REF!</v>
      </c>
      <c r="D10" s="16" t="e">
        <f ca="1">INDIRECT(CONCATENATE("'",General!$C$12,"[",General!$C$13,"]Component ",$A$5,"'!",ADDRESS(69,9,4)))</f>
        <v>#REF!</v>
      </c>
      <c r="E10" s="16" t="e">
        <f ca="1">INDIRECT(CONCATENATE("'",General!$C$12,"[",General!$C$13,"]Component ",$A$5,"'!",ADDRESS(69,11,4)))</f>
        <v>#REF!</v>
      </c>
      <c r="F10" s="16" t="e">
        <f ca="1">INDIRECT(CONCATENATE("'",General!$C$12,"[",General!$C$13,"]Component ",$A$5,"'!",ADDRESS(69,13,4)))</f>
        <v>#REF!</v>
      </c>
      <c r="G10" s="16" t="e">
        <f ca="1">SUM(D10:F10)</f>
        <v>#REF!</v>
      </c>
      <c r="H10" s="16" t="e">
        <f ca="1">INDIRECT(CONCATENATE("'",General!$C$12,"[",General!$C$13,"]Component ",$A$5,"'!",ADDRESS(69,15,4)))</f>
        <v>#REF!</v>
      </c>
    </row>
    <row r="11" spans="1:10" ht="15" customHeight="1" x14ac:dyDescent="0.25">
      <c r="A11" s="49" t="s">
        <v>56</v>
      </c>
      <c r="B11" s="16" t="e">
        <f ca="1">INDIRECT(CONCATENATE("'",General!$C$12,"[",General!$C$13,"]Component ",$A$5,"'!",ADDRESS(115,5,4)))</f>
        <v>#REF!</v>
      </c>
      <c r="C11" s="16" t="e">
        <f ca="1">INDIRECT(CONCATENATE("'",General!$C$12,"[",General!$C$13,"]Component ",$A$5,"'!",ADDRESS(115,7,4)))</f>
        <v>#REF!</v>
      </c>
      <c r="D11" s="16" t="e">
        <f ca="1">INDIRECT(CONCATENATE("'",General!$C$12,"[",General!$C$13,"]Component ",$A$5,"'!",ADDRESS(115,9,4)))</f>
        <v>#REF!</v>
      </c>
      <c r="E11" s="16" t="e">
        <f ca="1">INDIRECT(CONCATENATE("'",General!$C$12,"[",General!$C$13,"]Component ",$A$5,"'!",ADDRESS(115,11,4)))</f>
        <v>#REF!</v>
      </c>
      <c r="F11" s="16" t="e">
        <f ca="1">INDIRECT(CONCATENATE("'",General!$C$12,"[",General!$C$13,"]Component ",$A$5,"'!",ADDRESS(115,13,4)))</f>
        <v>#REF!</v>
      </c>
      <c r="G11" s="16" t="e">
        <f ca="1">SUM(D11:F11)</f>
        <v>#REF!</v>
      </c>
      <c r="H11" s="16" t="e">
        <f ca="1">INDIRECT(CONCATENATE("'",General!$C$12,"[",General!$C$13,"]Component ",$A$5,"'!",ADDRESS(115,15,4)))</f>
        <v>#REF!</v>
      </c>
    </row>
    <row r="12" spans="1:10" ht="15" customHeight="1" x14ac:dyDescent="0.25">
      <c r="A12" s="49" t="s">
        <v>57</v>
      </c>
      <c r="B12" s="16" t="e">
        <f ca="1">INDIRECT(CONCATENATE("'",General!$C$12,"[",General!$C$13,"]Component ",$A$5,"'!",ADDRESS(289,5,4)))</f>
        <v>#REF!</v>
      </c>
      <c r="C12" s="16" t="e">
        <f ca="1">INDIRECT(CONCATENATE("'",General!$C$12,"[",General!$C$13,"]Component ",$A$5,"'!",ADDRESS(289,7,4)))</f>
        <v>#REF!</v>
      </c>
      <c r="D12" s="16" t="e">
        <f ca="1">INDIRECT(CONCATENATE("'",General!$C$12,"[",General!$C$13,"]Component ",$A$5,"'!",ADDRESS(289,9,4)))</f>
        <v>#REF!</v>
      </c>
      <c r="E12" s="16" t="e">
        <f ca="1">INDIRECT(CONCATENATE("'",General!$C$12,"[",General!$C$13,"]Component ",$A$5,"'!",ADDRESS(289,11,4)))</f>
        <v>#REF!</v>
      </c>
      <c r="F12" s="16" t="e">
        <f ca="1">INDIRECT(CONCATENATE("'",General!$C$12,"[",General!$C$13,"]Component ",$A$5,"'!",ADDRESS(289,13,4)))</f>
        <v>#REF!</v>
      </c>
      <c r="G12" s="16" t="e">
        <f ca="1">SUM(D12:F12)</f>
        <v>#REF!</v>
      </c>
      <c r="H12" s="16" t="e">
        <f ca="1">INDIRECT(CONCATENATE("'",General!$C$12,"[",General!$C$13,"]Component ",$A$5,"'!",ADDRESS(289,15,4)))</f>
        <v>#REF!</v>
      </c>
    </row>
    <row r="13" spans="1:10" ht="15" customHeight="1" x14ac:dyDescent="0.25">
      <c r="A13" s="49" t="s">
        <v>12</v>
      </c>
      <c r="B13" s="17" t="e">
        <f ca="1">SUM(B9:B12)</f>
        <v>#REF!</v>
      </c>
      <c r="C13" s="17" t="e">
        <f t="shared" ref="C13:H13" ca="1" si="0">SUM(C9:C12)</f>
        <v>#REF!</v>
      </c>
      <c r="D13" s="51" t="e">
        <f t="shared" ca="1" si="0"/>
        <v>#REF!</v>
      </c>
      <c r="E13" s="51" t="e">
        <f t="shared" ca="1" si="0"/>
        <v>#REF!</v>
      </c>
      <c r="F13" s="51" t="e">
        <f t="shared" ca="1" si="0"/>
        <v>#REF!</v>
      </c>
      <c r="G13" s="51" t="e">
        <f t="shared" ca="1" si="0"/>
        <v>#REF!</v>
      </c>
      <c r="H13" s="17" t="e">
        <f t="shared" ca="1" si="0"/>
        <v>#REF!</v>
      </c>
    </row>
    <row r="14" spans="1:10" ht="15.75" x14ac:dyDescent="0.25">
      <c r="A14" s="52"/>
    </row>
    <row r="15" spans="1:10" x14ac:dyDescent="0.25">
      <c r="A15" s="53" t="s">
        <v>58</v>
      </c>
    </row>
    <row r="16" spans="1:10" x14ac:dyDescent="0.25">
      <c r="A16" s="53"/>
    </row>
    <row r="19" spans="1:10" x14ac:dyDescent="0.25">
      <c r="C19" s="201" t="s">
        <v>61</v>
      </c>
      <c r="D19" s="202"/>
      <c r="E19" s="203"/>
      <c r="F19" s="14" t="s">
        <v>62</v>
      </c>
      <c r="G19" s="14" t="s">
        <v>24</v>
      </c>
    </row>
    <row r="20" spans="1:10" x14ac:dyDescent="0.25">
      <c r="C20" s="204" t="s">
        <v>111</v>
      </c>
      <c r="D20" s="205"/>
      <c r="E20" s="206"/>
      <c r="F20" s="15" t="s">
        <v>36</v>
      </c>
      <c r="G20" s="68" t="e">
        <f ca="1">INDIRECT(CONCATENATE("'",General!$C$12,"[",General!$C$13,"]Component ",$A$5,"'!",ADDRESS(17,5,4)))-INDIRECT(CONCATENATE("'",General!$C$12,"[",General!$C$13,"]Component ",$A$5,"'!",ADDRESS(13,5,4)))</f>
        <v>#REF!</v>
      </c>
    </row>
    <row r="21" spans="1:10" x14ac:dyDescent="0.25">
      <c r="C21" s="204" t="s">
        <v>112</v>
      </c>
      <c r="D21" s="205"/>
      <c r="E21" s="206"/>
      <c r="F21" s="15" t="s">
        <v>36</v>
      </c>
      <c r="G21" s="68" t="e">
        <f ca="1">INDIRECT(CONCATENATE("'",General!$C$12,"[",General!$C$13,"]Component ",$A$5,"'!",ADDRESS(13,5,4)))</f>
        <v>#REF!</v>
      </c>
    </row>
    <row r="22" spans="1:10" x14ac:dyDescent="0.25">
      <c r="C22" s="204" t="s">
        <v>105</v>
      </c>
      <c r="D22" s="205"/>
      <c r="E22" s="206"/>
      <c r="F22" s="15" t="s">
        <v>36</v>
      </c>
      <c r="G22" s="68" t="e">
        <f ca="1">INDIRECT(CONCATENATE("'",General!$C$12,"[",General!$C$13,"]Component ",$A$5,"'!",ADDRESS(113,5,4)))</f>
        <v>#REF!</v>
      </c>
    </row>
    <row r="23" spans="1:10" ht="42" customHeight="1" x14ac:dyDescent="0.25">
      <c r="C23" s="208" t="s">
        <v>119</v>
      </c>
      <c r="D23" s="209"/>
      <c r="E23" s="210"/>
      <c r="F23" s="55" t="s">
        <v>36</v>
      </c>
      <c r="G23" s="56" t="e">
        <f ca="1">SUM(G20:G22)</f>
        <v>#REF!</v>
      </c>
      <c r="H23" s="57" t="s">
        <v>106</v>
      </c>
    </row>
    <row r="24" spans="1:10" x14ac:dyDescent="0.25">
      <c r="A24" s="13"/>
      <c r="B24" s="13"/>
      <c r="C24" s="204" t="s">
        <v>113</v>
      </c>
      <c r="D24" s="205"/>
      <c r="E24" s="206"/>
      <c r="F24" s="15" t="s">
        <v>63</v>
      </c>
      <c r="G24" s="69" t="e">
        <f ca="1">INDIRECT(CONCATENATE("'",General!$C$12,"[",General!$C$13,"]Component ",$A$5,"'!",ADDRESS(71,3,4)))</f>
        <v>#REF!</v>
      </c>
    </row>
    <row r="25" spans="1:10" x14ac:dyDescent="0.25">
      <c r="A25" s="13"/>
      <c r="B25" s="13"/>
      <c r="C25" s="204" t="s">
        <v>109</v>
      </c>
      <c r="D25" s="205"/>
      <c r="E25" s="206"/>
      <c r="F25" s="15" t="s">
        <v>63</v>
      </c>
      <c r="G25" s="69" t="e">
        <f ca="1">INDIRECT(CONCATENATE("'",General!$C$12,"[",General!$C$13,"]Component ",$A$5,"'!",ADDRESS(72,3,4)))</f>
        <v>#REF!</v>
      </c>
    </row>
    <row r="26" spans="1:10" x14ac:dyDescent="0.25">
      <c r="A26" s="13"/>
      <c r="B26" s="13"/>
      <c r="C26" s="13"/>
      <c r="D26" s="13"/>
      <c r="E26" s="13"/>
      <c r="F26" s="13"/>
    </row>
    <row r="28" spans="1:10" x14ac:dyDescent="0.25">
      <c r="A28" s="207" t="s">
        <v>89</v>
      </c>
      <c r="B28" s="207"/>
      <c r="C28" s="207"/>
      <c r="D28" s="207"/>
      <c r="E28" s="207"/>
      <c r="F28" s="207"/>
      <c r="G28" s="207"/>
      <c r="H28" s="207"/>
      <c r="I28" s="207"/>
      <c r="J28" s="207"/>
    </row>
    <row r="29" spans="1:10" x14ac:dyDescent="0.25">
      <c r="A29" s="207" t="str">
        <f>CONCATENATE(General!C12,General!C13)</f>
        <v>SEFA_calculations_(121718).xlsx</v>
      </c>
      <c r="B29" s="207"/>
      <c r="C29" s="207"/>
      <c r="D29" s="207"/>
      <c r="E29" s="207"/>
      <c r="F29" s="207"/>
      <c r="G29" s="207"/>
      <c r="H29" s="207"/>
      <c r="I29" s="207"/>
      <c r="J29" s="207"/>
    </row>
    <row r="30" spans="1:10" x14ac:dyDescent="0.25">
      <c r="A30" s="5"/>
      <c r="B30" s="5"/>
      <c r="C30" s="5"/>
      <c r="D30" s="5"/>
      <c r="E30" s="5"/>
      <c r="F30" s="5"/>
      <c r="G30" s="5"/>
      <c r="H30" s="5"/>
      <c r="I30" s="5"/>
      <c r="J30" s="5"/>
    </row>
    <row r="31" spans="1:10" x14ac:dyDescent="0.25">
      <c r="A31" s="5"/>
      <c r="B31" s="5"/>
      <c r="C31" s="5"/>
      <c r="D31" s="5"/>
      <c r="E31" s="5"/>
      <c r="F31" s="5"/>
      <c r="G31" s="5"/>
      <c r="H31" s="5"/>
      <c r="I31" s="5"/>
      <c r="J31" s="5"/>
    </row>
    <row r="32" spans="1:10" x14ac:dyDescent="0.25">
      <c r="A32" s="5"/>
      <c r="B32" s="5"/>
      <c r="C32" s="5"/>
      <c r="D32" s="5"/>
      <c r="E32" s="5"/>
      <c r="F32" s="5"/>
      <c r="G32" s="5"/>
      <c r="H32" s="5"/>
      <c r="I32" s="5"/>
      <c r="J32" s="5"/>
    </row>
    <row r="33" spans="1:10" x14ac:dyDescent="0.25">
      <c r="A33" s="5"/>
      <c r="B33" s="5"/>
      <c r="C33" s="5"/>
      <c r="D33" s="5"/>
      <c r="E33" s="5"/>
      <c r="F33" s="5"/>
      <c r="G33" s="5"/>
      <c r="H33" s="5"/>
      <c r="I33" s="5"/>
      <c r="J33" s="5"/>
    </row>
    <row r="34" spans="1:10" x14ac:dyDescent="0.25">
      <c r="A34" s="5"/>
      <c r="B34" s="5"/>
      <c r="C34" s="5"/>
      <c r="D34" s="5"/>
      <c r="E34" s="5"/>
      <c r="F34" s="5"/>
      <c r="G34" s="5"/>
      <c r="H34" s="5"/>
      <c r="I34" s="5"/>
      <c r="J34" s="5"/>
    </row>
    <row r="35" spans="1:10" x14ac:dyDescent="0.25">
      <c r="A35" s="5"/>
      <c r="B35" s="5"/>
      <c r="C35" s="5"/>
      <c r="D35" s="5"/>
      <c r="E35" s="5"/>
      <c r="F35" s="5"/>
      <c r="G35" s="5"/>
      <c r="H35" s="5"/>
      <c r="I35" s="5"/>
      <c r="J35" s="5"/>
    </row>
    <row r="36" spans="1:10" x14ac:dyDescent="0.25">
      <c r="A36" s="5"/>
      <c r="B36" s="5"/>
      <c r="C36" s="5"/>
      <c r="D36" s="5"/>
      <c r="E36" s="5"/>
      <c r="F36" s="5"/>
      <c r="G36" s="5"/>
      <c r="H36" s="5"/>
      <c r="I36" s="5"/>
      <c r="J36" s="5"/>
    </row>
    <row r="37" spans="1:10" x14ac:dyDescent="0.25">
      <c r="A37" s="5"/>
      <c r="B37" s="5"/>
      <c r="C37" s="5"/>
      <c r="D37" s="5"/>
      <c r="E37" s="5"/>
      <c r="F37" s="5"/>
      <c r="G37" s="5"/>
      <c r="H37" s="5"/>
      <c r="I37" s="5"/>
      <c r="J37" s="5"/>
    </row>
    <row r="38" spans="1:10" x14ac:dyDescent="0.25">
      <c r="A38" s="5"/>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5"/>
      <c r="D40" s="5"/>
      <c r="E40" s="5"/>
      <c r="F40" s="5"/>
      <c r="G40" s="5"/>
      <c r="H40" s="5"/>
      <c r="I40" s="5"/>
      <c r="J40" s="5"/>
    </row>
    <row r="41" spans="1:10" x14ac:dyDescent="0.25">
      <c r="A41" s="5"/>
      <c r="B41" s="5"/>
      <c r="C41" s="5"/>
      <c r="D41" s="5"/>
      <c r="E41" s="5"/>
      <c r="F41" s="5"/>
      <c r="G41" s="5"/>
      <c r="H41" s="5"/>
      <c r="I41" s="5"/>
      <c r="J41" s="5"/>
    </row>
    <row r="42" spans="1:10" x14ac:dyDescent="0.25">
      <c r="A42" s="5"/>
      <c r="B42" s="5"/>
      <c r="C42" s="5"/>
      <c r="D42" s="5"/>
      <c r="E42" s="5"/>
      <c r="F42" s="5"/>
      <c r="G42" s="5"/>
      <c r="H42" s="5"/>
      <c r="I42" s="5"/>
      <c r="J42" s="5"/>
    </row>
    <row r="43" spans="1:10" x14ac:dyDescent="0.25">
      <c r="A43" s="5"/>
      <c r="B43" s="5"/>
      <c r="C43" s="5"/>
      <c r="D43" s="5"/>
      <c r="E43" s="5"/>
      <c r="F43" s="5"/>
      <c r="G43" s="5"/>
      <c r="H43" s="5"/>
      <c r="I43" s="5"/>
      <c r="J43" s="5"/>
    </row>
    <row r="44" spans="1:10" x14ac:dyDescent="0.25">
      <c r="A44" s="5"/>
      <c r="B44" s="5"/>
      <c r="C44" s="5"/>
      <c r="D44" s="5"/>
      <c r="E44" s="5"/>
      <c r="F44" s="5"/>
      <c r="G44" s="5"/>
      <c r="H44" s="5"/>
      <c r="I44" s="5"/>
      <c r="J44" s="5"/>
    </row>
    <row r="45" spans="1:10" x14ac:dyDescent="0.25">
      <c r="A45" s="5"/>
      <c r="B45" s="5"/>
      <c r="C45" s="5"/>
      <c r="D45" s="5"/>
      <c r="E45" s="5"/>
      <c r="F45" s="5"/>
      <c r="G45" s="5"/>
      <c r="H45" s="5"/>
      <c r="I45" s="5"/>
      <c r="J45" s="5"/>
    </row>
    <row r="46" spans="1:10" x14ac:dyDescent="0.25">
      <c r="A46" s="5"/>
      <c r="B46" s="5"/>
      <c r="C46" s="5"/>
      <c r="D46" s="5"/>
      <c r="E46" s="5"/>
      <c r="F46" s="5"/>
      <c r="G46" s="5"/>
      <c r="H46" s="5"/>
      <c r="I46" s="5"/>
      <c r="J46" s="5"/>
    </row>
  </sheetData>
  <sheetProtection algorithmName="SHA-512" hashValue="OUEAo9dyffQ3l8LRtg9VF1bhPDJml7zN51ruj3lrtOOguYq3MzD2+qTz6vXXxbE+U6ZJGn8iQugwes1wjeeoyA==" saltValue="k8oDHWE1BPwI/cnSxkNgCw==" spinCount="100000" sheet="1" formatCells="0" formatColumns="0" formatRows="0"/>
  <mergeCells count="11">
    <mergeCell ref="A29:J29"/>
    <mergeCell ref="A28:J28"/>
    <mergeCell ref="C23:E23"/>
    <mergeCell ref="C24:E24"/>
    <mergeCell ref="C25:E25"/>
    <mergeCell ref="C22:E22"/>
    <mergeCell ref="A4:J4"/>
    <mergeCell ref="A6:A7"/>
    <mergeCell ref="C19:E19"/>
    <mergeCell ref="C20:E20"/>
    <mergeCell ref="C21:E21"/>
  </mergeCells>
  <pageMargins left="0.7" right="0.7" top="0.75" bottom="0.75" header="0.3" footer="0.3"/>
  <pageSetup scale="71" orientation="landscape" r:id="rId1"/>
  <headerFooter>
    <oddFooter>&amp;CPage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4" tint="0.59999389629810485"/>
    <pageSetUpPr fitToPage="1"/>
  </sheetPr>
  <dimension ref="A1:J46"/>
  <sheetViews>
    <sheetView zoomScaleNormal="100" workbookViewId="0"/>
  </sheetViews>
  <sheetFormatPr defaultRowHeight="15" x14ac:dyDescent="0.25"/>
  <cols>
    <col min="1" max="1" width="33.7109375" customWidth="1"/>
    <col min="2" max="7" width="16.28515625" customWidth="1"/>
    <col min="8" max="8" width="17.7109375" customWidth="1"/>
    <col min="9" max="10" width="11.7109375" customWidth="1"/>
  </cols>
  <sheetData>
    <row r="1" spans="1:10" x14ac:dyDescent="0.25">
      <c r="A1" s="5"/>
      <c r="B1" s="5"/>
      <c r="C1" s="5"/>
      <c r="D1" s="5"/>
      <c r="E1" s="5"/>
      <c r="F1" s="5"/>
      <c r="G1" s="5"/>
      <c r="I1" s="1" t="str">
        <f>General!$A$3</f>
        <v>Spreadsheets for Environmental Footprint Analysis (SEFA) Version 3.0, November 2019</v>
      </c>
    </row>
    <row r="2" spans="1:10" x14ac:dyDescent="0.25">
      <c r="A2" s="5"/>
      <c r="B2" s="5"/>
      <c r="C2" s="5"/>
      <c r="D2" s="5"/>
      <c r="E2" s="5"/>
      <c r="F2" s="5"/>
      <c r="G2" s="5"/>
      <c r="I2" s="1" t="str">
        <f>CONCATENATE(General!$C6," - ", General!$C7)</f>
        <v>&lt; Site Name &gt; - &lt; Remedy Name &gt;</v>
      </c>
    </row>
    <row r="3" spans="1:10" x14ac:dyDescent="0.25">
      <c r="A3" s="5"/>
      <c r="B3" s="5"/>
      <c r="C3" s="5"/>
      <c r="D3" s="5"/>
      <c r="E3" s="5"/>
      <c r="F3" s="5"/>
      <c r="G3" s="5"/>
    </row>
    <row r="4" spans="1:10" ht="18.75" x14ac:dyDescent="0.3">
      <c r="A4" s="176" t="str">
        <f>CONCATENATE(General!$C$23," - Energy &amp; Air Compiled Results")</f>
        <v>&lt; Component 6 &gt; - Energy &amp; Air Compiled Results</v>
      </c>
      <c r="B4" s="176"/>
      <c r="C4" s="176"/>
      <c r="D4" s="176"/>
      <c r="E4" s="176"/>
      <c r="F4" s="176"/>
      <c r="G4" s="176"/>
      <c r="H4" s="176"/>
      <c r="I4" s="176"/>
      <c r="J4" s="176"/>
    </row>
    <row r="5" spans="1:10" x14ac:dyDescent="0.25">
      <c r="A5" s="46">
        <v>6</v>
      </c>
    </row>
    <row r="6" spans="1:10" ht="15" customHeight="1" x14ac:dyDescent="0.25">
      <c r="A6" s="200" t="s">
        <v>0</v>
      </c>
      <c r="B6" s="47" t="s">
        <v>1</v>
      </c>
      <c r="C6" s="47" t="s">
        <v>2</v>
      </c>
      <c r="D6" s="47" t="s">
        <v>3</v>
      </c>
      <c r="E6" s="47" t="s">
        <v>4</v>
      </c>
      <c r="F6" s="47" t="s">
        <v>5</v>
      </c>
      <c r="G6" s="47" t="s">
        <v>6</v>
      </c>
      <c r="H6" s="47" t="s">
        <v>7</v>
      </c>
    </row>
    <row r="7" spans="1:10" ht="15" customHeight="1" x14ac:dyDescent="0.25">
      <c r="A7" s="200"/>
      <c r="B7" s="47" t="s">
        <v>8</v>
      </c>
      <c r="C7" s="47" t="s">
        <v>9</v>
      </c>
      <c r="D7" s="47" t="s">
        <v>10</v>
      </c>
      <c r="E7" s="47" t="s">
        <v>10</v>
      </c>
      <c r="F7" s="47" t="s">
        <v>10</v>
      </c>
      <c r="G7" s="47" t="s">
        <v>59</v>
      </c>
      <c r="H7" s="47" t="s">
        <v>10</v>
      </c>
    </row>
    <row r="8" spans="1:10" ht="15" customHeight="1" x14ac:dyDescent="0.25">
      <c r="A8" s="48"/>
      <c r="B8" s="26"/>
      <c r="C8" s="26"/>
      <c r="D8" s="26"/>
      <c r="E8" s="26"/>
      <c r="F8" s="26"/>
      <c r="G8" s="26"/>
      <c r="H8" s="26"/>
    </row>
    <row r="9" spans="1:10" ht="15" customHeight="1" x14ac:dyDescent="0.25">
      <c r="A9" s="49" t="s">
        <v>11</v>
      </c>
      <c r="B9" s="16" t="e">
        <f ca="1">INDIRECT(CONCATENATE("'",General!$C$12,"[",General!$C$13,"]Component ",$A$5,"'!",ADDRESS(49,5,4)))</f>
        <v>#REF!</v>
      </c>
      <c r="C9" s="16" t="e">
        <f ca="1">INDIRECT(CONCATENATE("'",General!$C$12,"[",General!$C$13,"]Component ",$A$5,"'!",ADDRESS(49,7,4)))</f>
        <v>#REF!</v>
      </c>
      <c r="D9" s="16" t="e">
        <f ca="1">INDIRECT(CONCATENATE("'",General!$C$12,"[",General!$C$13,"]Component ",$A$5,"'!",ADDRESS(49,9,4)))</f>
        <v>#REF!</v>
      </c>
      <c r="E9" s="16" t="e">
        <f ca="1">INDIRECT(CONCATENATE("'",General!$C$12,"[",General!$C$13,"]Component ",$A$5,"'!",ADDRESS(49,11,4)))</f>
        <v>#REF!</v>
      </c>
      <c r="F9" s="16" t="e">
        <f ca="1">INDIRECT(CONCATENATE("'",General!$C$12,"[",General!$C$13,"]Component ",$A$5,"'!",ADDRESS(49,13,4)))</f>
        <v>#REF!</v>
      </c>
      <c r="G9" s="50" t="e">
        <f ca="1">SUM(D9:F9)</f>
        <v>#REF!</v>
      </c>
      <c r="H9" s="17" t="e">
        <f ca="1">INDIRECT(CONCATENATE("'",General!$C$12,"[",General!$C$13,"]Component ",$A$5,"'!",ADDRESS(49,15,4)))</f>
        <v>#REF!</v>
      </c>
    </row>
    <row r="10" spans="1:10" ht="15" customHeight="1" x14ac:dyDescent="0.25">
      <c r="A10" s="49" t="s">
        <v>128</v>
      </c>
      <c r="B10" s="16" t="e">
        <f ca="1">INDIRECT(CONCATENATE("'",General!$C$12,"[",General!$C$13,"]Component ",$A$5,"'!",ADDRESS(69,5,4)))</f>
        <v>#REF!</v>
      </c>
      <c r="C10" s="16" t="e">
        <f ca="1">INDIRECT(CONCATENATE("'",General!$C$12,"[",General!$C$13,"]Component ",$A$5,"'!",ADDRESS(69,7,4)))</f>
        <v>#REF!</v>
      </c>
      <c r="D10" s="16" t="e">
        <f ca="1">INDIRECT(CONCATENATE("'",General!$C$12,"[",General!$C$13,"]Component ",$A$5,"'!",ADDRESS(69,9,4)))</f>
        <v>#REF!</v>
      </c>
      <c r="E10" s="16" t="e">
        <f ca="1">INDIRECT(CONCATENATE("'",General!$C$12,"[",General!$C$13,"]Component ",$A$5,"'!",ADDRESS(69,11,4)))</f>
        <v>#REF!</v>
      </c>
      <c r="F10" s="16" t="e">
        <f ca="1">INDIRECT(CONCATENATE("'",General!$C$12,"[",General!$C$13,"]Component ",$A$5,"'!",ADDRESS(69,13,4)))</f>
        <v>#REF!</v>
      </c>
      <c r="G10" s="16" t="e">
        <f ca="1">SUM(D10:F10)</f>
        <v>#REF!</v>
      </c>
      <c r="H10" s="16" t="e">
        <f ca="1">INDIRECT(CONCATENATE("'",General!$C$12,"[",General!$C$13,"]Component ",$A$5,"'!",ADDRESS(69,15,4)))</f>
        <v>#REF!</v>
      </c>
    </row>
    <row r="11" spans="1:10" ht="15" customHeight="1" x14ac:dyDescent="0.25">
      <c r="A11" s="49" t="s">
        <v>56</v>
      </c>
      <c r="B11" s="16" t="e">
        <f ca="1">INDIRECT(CONCATENATE("'",General!$C$12,"[",General!$C$13,"]Component ",$A$5,"'!",ADDRESS(115,5,4)))</f>
        <v>#REF!</v>
      </c>
      <c r="C11" s="16" t="e">
        <f ca="1">INDIRECT(CONCATENATE("'",General!$C$12,"[",General!$C$13,"]Component ",$A$5,"'!",ADDRESS(115,7,4)))</f>
        <v>#REF!</v>
      </c>
      <c r="D11" s="16" t="e">
        <f ca="1">INDIRECT(CONCATENATE("'",General!$C$12,"[",General!$C$13,"]Component ",$A$5,"'!",ADDRESS(115,9,4)))</f>
        <v>#REF!</v>
      </c>
      <c r="E11" s="16" t="e">
        <f ca="1">INDIRECT(CONCATENATE("'",General!$C$12,"[",General!$C$13,"]Component ",$A$5,"'!",ADDRESS(115,11,4)))</f>
        <v>#REF!</v>
      </c>
      <c r="F11" s="16" t="e">
        <f ca="1">INDIRECT(CONCATENATE("'",General!$C$12,"[",General!$C$13,"]Component ",$A$5,"'!",ADDRESS(115,13,4)))</f>
        <v>#REF!</v>
      </c>
      <c r="G11" s="16" t="e">
        <f ca="1">SUM(D11:F11)</f>
        <v>#REF!</v>
      </c>
      <c r="H11" s="16" t="e">
        <f ca="1">INDIRECT(CONCATENATE("'",General!$C$12,"[",General!$C$13,"]Component ",$A$5,"'!",ADDRESS(115,15,4)))</f>
        <v>#REF!</v>
      </c>
    </row>
    <row r="12" spans="1:10" ht="15" customHeight="1" x14ac:dyDescent="0.25">
      <c r="A12" s="49" t="s">
        <v>57</v>
      </c>
      <c r="B12" s="16" t="e">
        <f ca="1">INDIRECT(CONCATENATE("'",General!$C$12,"[",General!$C$13,"]Component ",$A$5,"'!",ADDRESS(289,5,4)))</f>
        <v>#REF!</v>
      </c>
      <c r="C12" s="16" t="e">
        <f ca="1">INDIRECT(CONCATENATE("'",General!$C$12,"[",General!$C$13,"]Component ",$A$5,"'!",ADDRESS(289,7,4)))</f>
        <v>#REF!</v>
      </c>
      <c r="D12" s="16" t="e">
        <f ca="1">INDIRECT(CONCATENATE("'",General!$C$12,"[",General!$C$13,"]Component ",$A$5,"'!",ADDRESS(289,9,4)))</f>
        <v>#REF!</v>
      </c>
      <c r="E12" s="16" t="e">
        <f ca="1">INDIRECT(CONCATENATE("'",General!$C$12,"[",General!$C$13,"]Component ",$A$5,"'!",ADDRESS(289,11,4)))</f>
        <v>#REF!</v>
      </c>
      <c r="F12" s="16" t="e">
        <f ca="1">INDIRECT(CONCATENATE("'",General!$C$12,"[",General!$C$13,"]Component ",$A$5,"'!",ADDRESS(289,13,4)))</f>
        <v>#REF!</v>
      </c>
      <c r="G12" s="16" t="e">
        <f ca="1">SUM(D12:F12)</f>
        <v>#REF!</v>
      </c>
      <c r="H12" s="16" t="e">
        <f ca="1">INDIRECT(CONCATENATE("'",General!$C$12,"[",General!$C$13,"]Component ",$A$5,"'!",ADDRESS(289,15,4)))</f>
        <v>#REF!</v>
      </c>
    </row>
    <row r="13" spans="1:10" ht="15" customHeight="1" x14ac:dyDescent="0.25">
      <c r="A13" s="49" t="s">
        <v>12</v>
      </c>
      <c r="B13" s="17" t="e">
        <f ca="1">SUM(B9:B12)</f>
        <v>#REF!</v>
      </c>
      <c r="C13" s="17" t="e">
        <f t="shared" ref="C13:H13" ca="1" si="0">SUM(C9:C12)</f>
        <v>#REF!</v>
      </c>
      <c r="D13" s="51" t="e">
        <f t="shared" ca="1" si="0"/>
        <v>#REF!</v>
      </c>
      <c r="E13" s="51" t="e">
        <f t="shared" ca="1" si="0"/>
        <v>#REF!</v>
      </c>
      <c r="F13" s="51" t="e">
        <f t="shared" ca="1" si="0"/>
        <v>#REF!</v>
      </c>
      <c r="G13" s="51" t="e">
        <f t="shared" ca="1" si="0"/>
        <v>#REF!</v>
      </c>
      <c r="H13" s="17" t="e">
        <f t="shared" ca="1" si="0"/>
        <v>#REF!</v>
      </c>
    </row>
    <row r="14" spans="1:10" ht="15.75" x14ac:dyDescent="0.25">
      <c r="A14" s="52"/>
    </row>
    <row r="15" spans="1:10" x14ac:dyDescent="0.25">
      <c r="A15" s="53" t="s">
        <v>58</v>
      </c>
    </row>
    <row r="16" spans="1:10" x14ac:dyDescent="0.25">
      <c r="A16" s="53"/>
    </row>
    <row r="19" spans="1:10" x14ac:dyDescent="0.25">
      <c r="C19" s="201" t="s">
        <v>61</v>
      </c>
      <c r="D19" s="202"/>
      <c r="E19" s="203"/>
      <c r="F19" s="14" t="s">
        <v>62</v>
      </c>
      <c r="G19" s="14" t="s">
        <v>24</v>
      </c>
    </row>
    <row r="20" spans="1:10" x14ac:dyDescent="0.25">
      <c r="C20" s="204" t="s">
        <v>111</v>
      </c>
      <c r="D20" s="205"/>
      <c r="E20" s="206"/>
      <c r="F20" s="15" t="s">
        <v>36</v>
      </c>
      <c r="G20" s="68" t="e">
        <f ca="1">INDIRECT(CONCATENATE("'",General!$C$12,"[",General!$C$13,"]Component ",$A$5,"'!",ADDRESS(17,5,4)))-INDIRECT(CONCATENATE("'",General!$C$12,"[",General!$C$13,"]Component ",$A$5,"'!",ADDRESS(13,5,4)))</f>
        <v>#REF!</v>
      </c>
    </row>
    <row r="21" spans="1:10" x14ac:dyDescent="0.25">
      <c r="C21" s="204" t="s">
        <v>112</v>
      </c>
      <c r="D21" s="205"/>
      <c r="E21" s="206"/>
      <c r="F21" s="15" t="s">
        <v>36</v>
      </c>
      <c r="G21" s="68" t="e">
        <f ca="1">INDIRECT(CONCATENATE("'",General!$C$12,"[",General!$C$13,"]Component ",$A$5,"'!",ADDRESS(13,5,4)))</f>
        <v>#REF!</v>
      </c>
    </row>
    <row r="22" spans="1:10" x14ac:dyDescent="0.25">
      <c r="C22" s="204" t="s">
        <v>105</v>
      </c>
      <c r="D22" s="205"/>
      <c r="E22" s="206"/>
      <c r="F22" s="15" t="s">
        <v>36</v>
      </c>
      <c r="G22" s="68" t="e">
        <f ca="1">INDIRECT(CONCATENATE("'",General!$C$12,"[",General!$C$13,"]Component ",$A$5,"'!",ADDRESS(113,5,4)))</f>
        <v>#REF!</v>
      </c>
    </row>
    <row r="23" spans="1:10" ht="42" customHeight="1" x14ac:dyDescent="0.25">
      <c r="C23" s="208" t="s">
        <v>119</v>
      </c>
      <c r="D23" s="209"/>
      <c r="E23" s="210"/>
      <c r="F23" s="55" t="s">
        <v>36</v>
      </c>
      <c r="G23" s="56" t="e">
        <f ca="1">SUM(G20:G22)</f>
        <v>#REF!</v>
      </c>
      <c r="H23" s="57" t="s">
        <v>106</v>
      </c>
    </row>
    <row r="24" spans="1:10" x14ac:dyDescent="0.25">
      <c r="A24" s="13"/>
      <c r="B24" s="13"/>
      <c r="C24" s="204" t="s">
        <v>113</v>
      </c>
      <c r="D24" s="205"/>
      <c r="E24" s="206"/>
      <c r="F24" s="15" t="s">
        <v>63</v>
      </c>
      <c r="G24" s="69" t="e">
        <f ca="1">INDIRECT(CONCATENATE("'",General!$C$12,"[",General!$C$13,"]Component ",$A$5,"'!",ADDRESS(71,3,4)))</f>
        <v>#REF!</v>
      </c>
    </row>
    <row r="25" spans="1:10" x14ac:dyDescent="0.25">
      <c r="A25" s="13"/>
      <c r="B25" s="13"/>
      <c r="C25" s="204" t="s">
        <v>109</v>
      </c>
      <c r="D25" s="205"/>
      <c r="E25" s="206"/>
      <c r="F25" s="15" t="s">
        <v>63</v>
      </c>
      <c r="G25" s="69" t="e">
        <f ca="1">INDIRECT(CONCATENATE("'",General!$C$12,"[",General!$C$13,"]Component ",$A$5,"'!",ADDRESS(72,3,4)))</f>
        <v>#REF!</v>
      </c>
    </row>
    <row r="26" spans="1:10" x14ac:dyDescent="0.25">
      <c r="A26" s="13"/>
      <c r="B26" s="13"/>
      <c r="C26" s="13"/>
      <c r="D26" s="13"/>
      <c r="E26" s="13"/>
      <c r="F26" s="13"/>
    </row>
    <row r="28" spans="1:10" x14ac:dyDescent="0.25">
      <c r="A28" s="207" t="s">
        <v>89</v>
      </c>
      <c r="B28" s="207"/>
      <c r="C28" s="207"/>
      <c r="D28" s="207"/>
      <c r="E28" s="207"/>
      <c r="F28" s="207"/>
      <c r="G28" s="207"/>
      <c r="H28" s="207"/>
      <c r="I28" s="207"/>
      <c r="J28" s="207"/>
    </row>
    <row r="29" spans="1:10" x14ac:dyDescent="0.25">
      <c r="A29" s="207" t="str">
        <f>CONCATENATE(General!C12,General!C13)</f>
        <v>SEFA_calculations_(121718).xlsx</v>
      </c>
      <c r="B29" s="207"/>
      <c r="C29" s="207"/>
      <c r="D29" s="207"/>
      <c r="E29" s="207"/>
      <c r="F29" s="207"/>
      <c r="G29" s="207"/>
      <c r="H29" s="207"/>
      <c r="I29" s="207"/>
      <c r="J29" s="207"/>
    </row>
    <row r="30" spans="1:10" x14ac:dyDescent="0.25">
      <c r="A30" s="5"/>
      <c r="B30" s="5"/>
      <c r="C30" s="5"/>
      <c r="D30" s="5"/>
      <c r="E30" s="5"/>
      <c r="F30" s="5"/>
      <c r="G30" s="5"/>
      <c r="H30" s="5"/>
      <c r="I30" s="5"/>
      <c r="J30" s="5"/>
    </row>
    <row r="31" spans="1:10" x14ac:dyDescent="0.25">
      <c r="A31" s="5"/>
      <c r="B31" s="5"/>
      <c r="C31" s="5"/>
      <c r="D31" s="5"/>
      <c r="E31" s="5"/>
      <c r="F31" s="5"/>
      <c r="G31" s="5"/>
      <c r="H31" s="5"/>
      <c r="I31" s="5"/>
      <c r="J31" s="5"/>
    </row>
    <row r="32" spans="1:10" x14ac:dyDescent="0.25">
      <c r="A32" s="5"/>
      <c r="B32" s="5"/>
      <c r="C32" s="5"/>
      <c r="D32" s="5"/>
      <c r="E32" s="5"/>
      <c r="F32" s="5"/>
      <c r="G32" s="5"/>
      <c r="H32" s="5"/>
      <c r="I32" s="5"/>
      <c r="J32" s="5"/>
    </row>
    <row r="33" spans="1:10" x14ac:dyDescent="0.25">
      <c r="A33" s="5"/>
      <c r="B33" s="5"/>
      <c r="C33" s="5"/>
      <c r="D33" s="5"/>
      <c r="E33" s="5"/>
      <c r="F33" s="5"/>
      <c r="G33" s="5"/>
      <c r="H33" s="5"/>
      <c r="I33" s="5"/>
      <c r="J33" s="5"/>
    </row>
    <row r="34" spans="1:10" x14ac:dyDescent="0.25">
      <c r="A34" s="5"/>
      <c r="B34" s="5"/>
      <c r="C34" s="5"/>
      <c r="D34" s="5"/>
      <c r="E34" s="5"/>
      <c r="F34" s="5"/>
      <c r="G34" s="5"/>
      <c r="H34" s="5"/>
      <c r="I34" s="5"/>
      <c r="J34" s="5"/>
    </row>
    <row r="35" spans="1:10" x14ac:dyDescent="0.25">
      <c r="A35" s="5"/>
      <c r="B35" s="5"/>
      <c r="C35" s="5"/>
      <c r="D35" s="5"/>
      <c r="E35" s="5"/>
      <c r="F35" s="5"/>
      <c r="G35" s="5"/>
      <c r="H35" s="5"/>
      <c r="I35" s="5"/>
      <c r="J35" s="5"/>
    </row>
    <row r="36" spans="1:10" x14ac:dyDescent="0.25">
      <c r="A36" s="5"/>
      <c r="B36" s="5"/>
      <c r="C36" s="5"/>
      <c r="D36" s="5"/>
      <c r="E36" s="5"/>
      <c r="F36" s="5"/>
      <c r="G36" s="5"/>
      <c r="H36" s="5"/>
      <c r="I36" s="5"/>
      <c r="J36" s="5"/>
    </row>
    <row r="37" spans="1:10" x14ac:dyDescent="0.25">
      <c r="A37" s="5"/>
      <c r="B37" s="5"/>
      <c r="C37" s="5"/>
      <c r="D37" s="5"/>
      <c r="E37" s="5"/>
      <c r="F37" s="5"/>
      <c r="G37" s="5"/>
      <c r="H37" s="5"/>
      <c r="I37" s="5"/>
      <c r="J37" s="5"/>
    </row>
    <row r="38" spans="1:10" x14ac:dyDescent="0.25">
      <c r="A38" s="5"/>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5"/>
      <c r="D40" s="5"/>
      <c r="E40" s="5"/>
      <c r="F40" s="5"/>
      <c r="G40" s="5"/>
      <c r="H40" s="5"/>
      <c r="I40" s="5"/>
      <c r="J40" s="5"/>
    </row>
    <row r="41" spans="1:10" x14ac:dyDescent="0.25">
      <c r="A41" s="5"/>
      <c r="B41" s="5"/>
      <c r="C41" s="5"/>
      <c r="D41" s="5"/>
      <c r="E41" s="5"/>
      <c r="F41" s="5"/>
      <c r="G41" s="5"/>
      <c r="H41" s="5"/>
      <c r="I41" s="5"/>
      <c r="J41" s="5"/>
    </row>
    <row r="42" spans="1:10" x14ac:dyDescent="0.25">
      <c r="A42" s="5"/>
      <c r="B42" s="5"/>
      <c r="C42" s="5"/>
      <c r="D42" s="5"/>
      <c r="E42" s="5"/>
      <c r="F42" s="5"/>
      <c r="G42" s="5"/>
      <c r="H42" s="5"/>
      <c r="I42" s="5"/>
      <c r="J42" s="5"/>
    </row>
    <row r="43" spans="1:10" x14ac:dyDescent="0.25">
      <c r="A43" s="5"/>
      <c r="B43" s="5"/>
      <c r="C43" s="5"/>
      <c r="D43" s="5"/>
      <c r="E43" s="5"/>
      <c r="F43" s="5"/>
      <c r="G43" s="5"/>
      <c r="H43" s="5"/>
      <c r="I43" s="5"/>
      <c r="J43" s="5"/>
    </row>
    <row r="44" spans="1:10" x14ac:dyDescent="0.25">
      <c r="A44" s="5"/>
      <c r="B44" s="5"/>
      <c r="C44" s="5"/>
      <c r="D44" s="5"/>
      <c r="E44" s="5"/>
      <c r="F44" s="5"/>
      <c r="G44" s="5"/>
      <c r="H44" s="5"/>
      <c r="I44" s="5"/>
      <c r="J44" s="5"/>
    </row>
    <row r="45" spans="1:10" x14ac:dyDescent="0.25">
      <c r="A45" s="5"/>
      <c r="B45" s="5"/>
      <c r="C45" s="5"/>
      <c r="D45" s="5"/>
      <c r="E45" s="5"/>
      <c r="F45" s="5"/>
      <c r="G45" s="5"/>
      <c r="H45" s="5"/>
      <c r="I45" s="5"/>
      <c r="J45" s="5"/>
    </row>
    <row r="46" spans="1:10" x14ac:dyDescent="0.25">
      <c r="A46" s="5"/>
      <c r="B46" s="5"/>
      <c r="C46" s="5"/>
      <c r="D46" s="5"/>
      <c r="E46" s="5"/>
      <c r="F46" s="5"/>
      <c r="G46" s="5"/>
      <c r="H46" s="5"/>
      <c r="I46" s="5"/>
      <c r="J46" s="5"/>
    </row>
  </sheetData>
  <sheetProtection algorithmName="SHA-512" hashValue="AZXNSPcwVHpYLEIbKsDrpklcNk2B9OAm876ZXyllfvQ5Qkcqgf7i2j/L73UTMsyfv79ALmZNkb21Xx6eflNhJg==" saltValue="rrIBVCLYiYWAh3GhmymFUg==" spinCount="100000" sheet="1" formatCells="0" formatColumns="0" formatRows="0"/>
  <mergeCells count="11">
    <mergeCell ref="A28:J28"/>
    <mergeCell ref="A29:J29"/>
    <mergeCell ref="C23:E23"/>
    <mergeCell ref="C24:E24"/>
    <mergeCell ref="C25:E25"/>
    <mergeCell ref="C22:E22"/>
    <mergeCell ref="A4:J4"/>
    <mergeCell ref="A6:A7"/>
    <mergeCell ref="C19:E19"/>
    <mergeCell ref="C20:E20"/>
    <mergeCell ref="C21:E21"/>
  </mergeCells>
  <pageMargins left="0.7" right="0.7" top="0.75" bottom="0.75" header="0.3" footer="0.3"/>
  <pageSetup scale="71" orientation="landscape" r:id="rId1"/>
  <headerFooter>
    <oddFooter>&amp;CPage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4" tint="0.59999389629810485"/>
    <pageSetUpPr fitToPage="1"/>
  </sheetPr>
  <dimension ref="A1:J46"/>
  <sheetViews>
    <sheetView zoomScaleNormal="100" workbookViewId="0"/>
  </sheetViews>
  <sheetFormatPr defaultColWidth="3.140625" defaultRowHeight="15" x14ac:dyDescent="0.25"/>
  <cols>
    <col min="1" max="1" width="33.7109375" customWidth="1"/>
    <col min="2" max="7" width="16.28515625" customWidth="1"/>
    <col min="8" max="8" width="17.7109375" customWidth="1"/>
    <col min="9" max="10" width="11.7109375" customWidth="1"/>
  </cols>
  <sheetData>
    <row r="1" spans="1:10" x14ac:dyDescent="0.25">
      <c r="A1" s="5"/>
      <c r="B1" s="5"/>
      <c r="C1" s="5"/>
      <c r="D1" s="5"/>
      <c r="E1" s="5"/>
      <c r="F1" s="5"/>
      <c r="G1" s="5"/>
      <c r="I1" s="1" t="str">
        <f>General!$A$3</f>
        <v>Spreadsheets for Environmental Footprint Analysis (SEFA) Version 3.0, November 2019</v>
      </c>
    </row>
    <row r="2" spans="1:10" x14ac:dyDescent="0.25">
      <c r="A2" s="5"/>
      <c r="B2" s="5"/>
      <c r="C2" s="5"/>
      <c r="D2" s="5"/>
      <c r="E2" s="5"/>
      <c r="F2" s="5"/>
      <c r="G2" s="5"/>
      <c r="I2" s="1" t="str">
        <f>CONCATENATE(General!$C6," - ", General!$C7)</f>
        <v>&lt; Site Name &gt; - &lt; Remedy Name &gt;</v>
      </c>
    </row>
    <row r="3" spans="1:10" x14ac:dyDescent="0.25">
      <c r="A3" s="5"/>
      <c r="B3" s="5"/>
      <c r="C3" s="5"/>
      <c r="D3" s="5"/>
      <c r="E3" s="5"/>
      <c r="F3" s="5"/>
      <c r="G3" s="5"/>
    </row>
    <row r="4" spans="1:10" ht="18.75" x14ac:dyDescent="0.3">
      <c r="A4" s="176" t="str">
        <f>CONCATENATE("All - Energy &amp; Air Compiled Results")</f>
        <v>All - Energy &amp; Air Compiled Results</v>
      </c>
      <c r="B4" s="176"/>
      <c r="C4" s="176"/>
      <c r="D4" s="176"/>
      <c r="E4" s="176"/>
      <c r="F4" s="176"/>
      <c r="G4" s="176"/>
      <c r="H4" s="176"/>
      <c r="I4" s="176"/>
      <c r="J4" s="176"/>
    </row>
    <row r="5" spans="1:10" x14ac:dyDescent="0.25">
      <c r="A5" s="46"/>
    </row>
    <row r="6" spans="1:10" ht="15" customHeight="1" x14ac:dyDescent="0.25">
      <c r="A6" s="200" t="s">
        <v>0</v>
      </c>
      <c r="B6" s="47" t="s">
        <v>1</v>
      </c>
      <c r="C6" s="47" t="s">
        <v>2</v>
      </c>
      <c r="D6" s="47" t="s">
        <v>3</v>
      </c>
      <c r="E6" s="47" t="s">
        <v>4</v>
      </c>
      <c r="F6" s="47" t="s">
        <v>5</v>
      </c>
      <c r="G6" s="47" t="s">
        <v>6</v>
      </c>
      <c r="H6" s="47" t="s">
        <v>7</v>
      </c>
    </row>
    <row r="7" spans="1:10" ht="15" customHeight="1" x14ac:dyDescent="0.25">
      <c r="A7" s="200"/>
      <c r="B7" s="47" t="s">
        <v>8</v>
      </c>
      <c r="C7" s="47" t="s">
        <v>9</v>
      </c>
      <c r="D7" s="47" t="s">
        <v>10</v>
      </c>
      <c r="E7" s="47" t="s">
        <v>10</v>
      </c>
      <c r="F7" s="47" t="s">
        <v>10</v>
      </c>
      <c r="G7" s="47" t="s">
        <v>59</v>
      </c>
      <c r="H7" s="47" t="s">
        <v>10</v>
      </c>
    </row>
    <row r="8" spans="1:10" ht="15" customHeight="1" x14ac:dyDescent="0.25">
      <c r="A8" s="48"/>
      <c r="B8" s="26"/>
      <c r="C8" s="26"/>
      <c r="D8" s="26"/>
      <c r="E8" s="26"/>
      <c r="F8" s="26"/>
      <c r="G8" s="26"/>
      <c r="H8" s="26"/>
    </row>
    <row r="9" spans="1:10" ht="15" customHeight="1" x14ac:dyDescent="0.25">
      <c r="A9" s="49" t="s">
        <v>11</v>
      </c>
      <c r="B9" s="16" t="e">
        <f ca="1">INDIRECT(CONCATENATE("'",General!$C$12,"[",General!$C$13,"]All Components'!",ADDRESS(49,5,4)))</f>
        <v>#REF!</v>
      </c>
      <c r="C9" s="16" t="e">
        <f ca="1">INDIRECT(CONCATENATE("'",General!$C$12,"[",General!$C$13,"]All Components'!",ADDRESS(49,7,4)))</f>
        <v>#REF!</v>
      </c>
      <c r="D9" s="16" t="e">
        <f ca="1">INDIRECT(CONCATENATE("'",General!$C$12,"[",General!$C$13,"]All Components'!",ADDRESS(49,9,4)))</f>
        <v>#REF!</v>
      </c>
      <c r="E9" s="16" t="e">
        <f ca="1">INDIRECT(CONCATENATE("'",General!$C$12,"[",General!$C$13,"]All Components'!",ADDRESS(49,11,4)))</f>
        <v>#REF!</v>
      </c>
      <c r="F9" s="16" t="e">
        <f ca="1">INDIRECT(CONCATENATE("'",General!$C$12,"[",General!$C$13,"]All Components'!",ADDRESS(49,13,4)))</f>
        <v>#REF!</v>
      </c>
      <c r="G9" s="50" t="e">
        <f ca="1">SUM(D9:F9)</f>
        <v>#REF!</v>
      </c>
      <c r="H9" s="17" t="e">
        <f ca="1">INDIRECT(CONCATENATE("'",General!$C$12,"[",General!$C$13,"]All Components'!",ADDRESS(49,15,4)))</f>
        <v>#REF!</v>
      </c>
    </row>
    <row r="10" spans="1:10" ht="15" customHeight="1" x14ac:dyDescent="0.25">
      <c r="A10" s="49" t="s">
        <v>128</v>
      </c>
      <c r="B10" s="99" t="e">
        <f ca="1">INDIRECT(CONCATENATE("'",General!$C$12,"[",General!$C$13,"]All Components'!",ADDRESS(69,5,4)))</f>
        <v>#REF!</v>
      </c>
      <c r="C10" s="16" t="e">
        <f ca="1">INDIRECT(CONCATENATE("'",General!$C$12,"[",General!$C$13,"]All Components'!",ADDRESS(69,7,4)))</f>
        <v>#REF!</v>
      </c>
      <c r="D10" s="16" t="e">
        <f ca="1">INDIRECT(CONCATENATE("'",General!$C$12,"[",General!$C$13,"]All Components'!",ADDRESS(69,9,4)))</f>
        <v>#REF!</v>
      </c>
      <c r="E10" s="16" t="e">
        <f ca="1">INDIRECT(CONCATENATE("'",General!$C$12,"[",General!$C$13,"]All Components'!",ADDRESS(69,11,4)))</f>
        <v>#REF!</v>
      </c>
      <c r="F10" s="16" t="e">
        <f ca="1">INDIRECT(CONCATENATE("'",General!$C$12,"[",General!$C$13,"]All Components'!",ADDRESS(69,13,4)))</f>
        <v>#REF!</v>
      </c>
      <c r="G10" s="16" t="e">
        <f ca="1">SUM(D10:F10)</f>
        <v>#REF!</v>
      </c>
      <c r="H10" s="16" t="e">
        <f ca="1">INDIRECT(CONCATENATE("'",General!$C$12,"[",General!$C$13,"]All Components'!",ADDRESS(69,15,4)))</f>
        <v>#REF!</v>
      </c>
    </row>
    <row r="11" spans="1:10" ht="15" customHeight="1" x14ac:dyDescent="0.25">
      <c r="A11" s="49" t="s">
        <v>56</v>
      </c>
      <c r="B11" s="16" t="e">
        <f ca="1">INDIRECT(CONCATENATE("'",General!$C$12,"[",General!$C$13,"]All Components'!",ADDRESS(115,5,4)))</f>
        <v>#REF!</v>
      </c>
      <c r="C11" s="16" t="e">
        <f ca="1">INDIRECT(CONCATENATE("'",General!$C$12,"[",General!$C$13,"]All Components'!",ADDRESS(115,7,4)))</f>
        <v>#REF!</v>
      </c>
      <c r="D11" s="16" t="e">
        <f ca="1">INDIRECT(CONCATENATE("'",General!$C$12,"[",General!$C$13,"]All Components'!",ADDRESS(115,9,4)))</f>
        <v>#REF!</v>
      </c>
      <c r="E11" s="16" t="e">
        <f ca="1">INDIRECT(CONCATENATE("'",General!$C$12,"[",General!$C$13,"]All Components'!",ADDRESS(115,11,4)))</f>
        <v>#REF!</v>
      </c>
      <c r="F11" s="16" t="e">
        <f ca="1">INDIRECT(CONCATENATE("'",General!$C$12,"[",General!$C$13,"]All Components'!",ADDRESS(115,13,4)))</f>
        <v>#REF!</v>
      </c>
      <c r="G11" s="16" t="e">
        <f ca="1">SUM(D11:F11)</f>
        <v>#REF!</v>
      </c>
      <c r="H11" s="16" t="e">
        <f ca="1">INDIRECT(CONCATENATE("'",General!$C$12,"[",General!$C$13,"]All Components'!",ADDRESS(115,15,4)))</f>
        <v>#REF!</v>
      </c>
    </row>
    <row r="12" spans="1:10" ht="15" customHeight="1" x14ac:dyDescent="0.25">
      <c r="A12" s="49" t="s">
        <v>57</v>
      </c>
      <c r="B12" s="16" t="e">
        <f ca="1">INDIRECT(CONCATENATE("'",General!$C$12,"[",General!$C$13,"]All Components'!",ADDRESS(289,5,4)))</f>
        <v>#REF!</v>
      </c>
      <c r="C12" s="16" t="e">
        <f ca="1">INDIRECT(CONCATENATE("'",General!$C$12,"[",General!$C$13,"]All Components'!",ADDRESS(289,7,4)))</f>
        <v>#REF!</v>
      </c>
      <c r="D12" s="16" t="e">
        <f ca="1">INDIRECT(CONCATENATE("'",General!$C$12,"[",General!$C$13,"]All Components'!",ADDRESS(289,9,4)))</f>
        <v>#REF!</v>
      </c>
      <c r="E12" s="16" t="e">
        <f ca="1">INDIRECT(CONCATENATE("'",General!$C$12,"[",General!$C$13,"]All Components'!",ADDRESS(289,11,4)))</f>
        <v>#REF!</v>
      </c>
      <c r="F12" s="16" t="e">
        <f ca="1">INDIRECT(CONCATENATE("'",General!$C$12,"[",General!$C$13,"]All Components'!",ADDRESS(289,13,4)))</f>
        <v>#REF!</v>
      </c>
      <c r="G12" s="16" t="e">
        <f ca="1">SUM(D12:F12)</f>
        <v>#REF!</v>
      </c>
      <c r="H12" s="16" t="e">
        <f ca="1">INDIRECT(CONCATENATE("'",General!$C$12,"[",General!$C$13,"]All Components'!",ADDRESS(289,15,4)))</f>
        <v>#REF!</v>
      </c>
    </row>
    <row r="13" spans="1:10" ht="15" customHeight="1" x14ac:dyDescent="0.25">
      <c r="A13" s="49" t="s">
        <v>12</v>
      </c>
      <c r="B13" s="17" t="e">
        <f ca="1">SUM(B9:B12)</f>
        <v>#REF!</v>
      </c>
      <c r="C13" s="17" t="e">
        <f t="shared" ref="C13:H13" ca="1" si="0">SUM(C9:C12)</f>
        <v>#REF!</v>
      </c>
      <c r="D13" s="51" t="e">
        <f t="shared" ca="1" si="0"/>
        <v>#REF!</v>
      </c>
      <c r="E13" s="51" t="e">
        <f t="shared" ca="1" si="0"/>
        <v>#REF!</v>
      </c>
      <c r="F13" s="51" t="e">
        <f t="shared" ca="1" si="0"/>
        <v>#REF!</v>
      </c>
      <c r="G13" s="51" t="e">
        <f t="shared" ca="1" si="0"/>
        <v>#REF!</v>
      </c>
      <c r="H13" s="17" t="e">
        <f t="shared" ca="1" si="0"/>
        <v>#REF!</v>
      </c>
    </row>
    <row r="14" spans="1:10" ht="15.75" x14ac:dyDescent="0.25">
      <c r="A14" s="52"/>
    </row>
    <row r="15" spans="1:10" x14ac:dyDescent="0.25">
      <c r="A15" s="53" t="s">
        <v>58</v>
      </c>
    </row>
    <row r="16" spans="1:10" x14ac:dyDescent="0.25">
      <c r="A16" s="53"/>
    </row>
    <row r="19" spans="1:10" x14ac:dyDescent="0.25">
      <c r="C19" s="201" t="s">
        <v>61</v>
      </c>
      <c r="D19" s="202"/>
      <c r="E19" s="203"/>
      <c r="F19" s="14" t="s">
        <v>62</v>
      </c>
      <c r="G19" s="14" t="s">
        <v>24</v>
      </c>
    </row>
    <row r="20" spans="1:10" x14ac:dyDescent="0.25">
      <c r="C20" s="204" t="s">
        <v>111</v>
      </c>
      <c r="D20" s="205"/>
      <c r="E20" s="206"/>
      <c r="F20" s="15" t="s">
        <v>36</v>
      </c>
      <c r="G20" s="68" t="e">
        <f ca="1">INDIRECT(CONCATENATE("'",General!$C$12,"[",General!$C$13,"]All Components'!",ADDRESS(17,5,4)))-INDIRECT(CONCATENATE("'",General!$C$12,"[",General!$C$13,"]All Components'!",ADDRESS(13,5,4)))</f>
        <v>#REF!</v>
      </c>
    </row>
    <row r="21" spans="1:10" x14ac:dyDescent="0.25">
      <c r="C21" s="204" t="s">
        <v>112</v>
      </c>
      <c r="D21" s="205"/>
      <c r="E21" s="206"/>
      <c r="F21" s="15" t="s">
        <v>36</v>
      </c>
      <c r="G21" s="68" t="e">
        <f ca="1">INDIRECT(CONCATENATE("'",General!$C$12,"[",General!$C$13,"]All Components'!",ADDRESS(13,5,4)))</f>
        <v>#REF!</v>
      </c>
    </row>
    <row r="22" spans="1:10" x14ac:dyDescent="0.25">
      <c r="C22" s="204" t="s">
        <v>105</v>
      </c>
      <c r="D22" s="205"/>
      <c r="E22" s="206"/>
      <c r="F22" s="15" t="s">
        <v>36</v>
      </c>
      <c r="G22" s="68" t="e">
        <f ca="1">INDIRECT(CONCATENATE("'",General!$C$12,"[",General!$C$13,"]All Components'!",ADDRESS(113,5,4)))</f>
        <v>#REF!</v>
      </c>
    </row>
    <row r="23" spans="1:10" ht="42" customHeight="1" x14ac:dyDescent="0.25">
      <c r="C23" s="208" t="s">
        <v>119</v>
      </c>
      <c r="D23" s="209"/>
      <c r="E23" s="210"/>
      <c r="F23" s="55" t="s">
        <v>36</v>
      </c>
      <c r="G23" s="56" t="e">
        <f ca="1">SUM(G20:G22)</f>
        <v>#REF!</v>
      </c>
      <c r="H23" s="57" t="s">
        <v>106</v>
      </c>
    </row>
    <row r="24" spans="1:10" x14ac:dyDescent="0.25">
      <c r="A24" s="13"/>
      <c r="B24" s="13"/>
      <c r="C24" s="204" t="s">
        <v>113</v>
      </c>
      <c r="D24" s="205"/>
      <c r="E24" s="206"/>
      <c r="F24" s="15" t="s">
        <v>63</v>
      </c>
      <c r="G24" s="69" t="e">
        <f ca="1">INDIRECT(CONCATENATE("'",General!$C$12,"[",General!$C$13,"]All Components'!",ADDRESS(71,3,4)))</f>
        <v>#REF!</v>
      </c>
    </row>
    <row r="25" spans="1:10" x14ac:dyDescent="0.25">
      <c r="A25" s="13"/>
      <c r="B25" s="13"/>
      <c r="C25" s="204" t="s">
        <v>109</v>
      </c>
      <c r="D25" s="205"/>
      <c r="E25" s="206"/>
      <c r="F25" s="15" t="s">
        <v>63</v>
      </c>
      <c r="G25" s="69" t="e">
        <f ca="1">INDIRECT(CONCATENATE("'",General!$C$12,"[",General!$C$13,"]All Components'!",ADDRESS(72,3,4)))</f>
        <v>#REF!</v>
      </c>
    </row>
    <row r="26" spans="1:10" x14ac:dyDescent="0.25">
      <c r="A26" s="13"/>
      <c r="B26" s="13"/>
      <c r="C26" s="13"/>
      <c r="D26" s="13"/>
      <c r="E26" s="13"/>
      <c r="F26" s="13"/>
    </row>
    <row r="28" spans="1:10" x14ac:dyDescent="0.25">
      <c r="A28" s="207" t="s">
        <v>89</v>
      </c>
      <c r="B28" s="207"/>
      <c r="C28" s="207"/>
      <c r="D28" s="207"/>
      <c r="E28" s="207"/>
      <c r="F28" s="207"/>
      <c r="G28" s="207"/>
      <c r="H28" s="207"/>
      <c r="I28" s="207"/>
      <c r="J28" s="207"/>
    </row>
    <row r="29" spans="1:10" x14ac:dyDescent="0.25">
      <c r="A29" s="207" t="str">
        <f>CONCATENATE(General!C12,General!C13)</f>
        <v>SEFA_calculations_(121718).xlsx</v>
      </c>
      <c r="B29" s="207"/>
      <c r="C29" s="207"/>
      <c r="D29" s="207"/>
      <c r="E29" s="207"/>
      <c r="F29" s="207"/>
      <c r="G29" s="207"/>
      <c r="H29" s="207"/>
      <c r="I29" s="207"/>
      <c r="J29" s="207"/>
    </row>
    <row r="30" spans="1:10" x14ac:dyDescent="0.25">
      <c r="A30" s="5"/>
      <c r="B30" s="5"/>
      <c r="C30" s="5"/>
      <c r="D30" s="5"/>
      <c r="E30" s="5"/>
      <c r="F30" s="5"/>
      <c r="G30" s="5"/>
      <c r="H30" s="5"/>
      <c r="I30" s="5"/>
      <c r="J30" s="5"/>
    </row>
    <row r="31" spans="1:10" x14ac:dyDescent="0.25">
      <c r="A31" s="5"/>
      <c r="B31" s="5"/>
      <c r="C31" s="5"/>
      <c r="D31" s="5"/>
      <c r="E31" s="5"/>
      <c r="F31" s="5"/>
      <c r="G31" s="5"/>
      <c r="H31" s="5"/>
      <c r="I31" s="5"/>
      <c r="J31" s="5"/>
    </row>
    <row r="32" spans="1:10" x14ac:dyDescent="0.25">
      <c r="A32" s="5"/>
      <c r="B32" s="5"/>
      <c r="C32" s="5"/>
      <c r="D32" s="5"/>
      <c r="E32" s="5"/>
      <c r="F32" s="5"/>
      <c r="G32" s="5"/>
      <c r="H32" s="5"/>
      <c r="I32" s="5"/>
      <c r="J32" s="5"/>
    </row>
    <row r="33" spans="1:10" x14ac:dyDescent="0.25">
      <c r="A33" s="5"/>
      <c r="B33" s="5"/>
      <c r="C33" s="5"/>
      <c r="D33" s="5"/>
      <c r="E33" s="5"/>
      <c r="F33" s="5"/>
      <c r="G33" s="5"/>
      <c r="H33" s="5"/>
      <c r="I33" s="5"/>
      <c r="J33" s="5"/>
    </row>
    <row r="34" spans="1:10" x14ac:dyDescent="0.25">
      <c r="A34" s="5"/>
      <c r="B34" s="5"/>
      <c r="C34" s="5"/>
      <c r="D34" s="5"/>
      <c r="E34" s="5"/>
      <c r="F34" s="5"/>
      <c r="G34" s="5"/>
      <c r="H34" s="5"/>
      <c r="I34" s="5"/>
      <c r="J34" s="5"/>
    </row>
    <row r="35" spans="1:10" x14ac:dyDescent="0.25">
      <c r="A35" s="5"/>
      <c r="B35" s="5"/>
      <c r="C35" s="5"/>
      <c r="D35" s="5"/>
      <c r="E35" s="5"/>
      <c r="F35" s="5"/>
      <c r="G35" s="5"/>
      <c r="H35" s="5"/>
      <c r="I35" s="5"/>
      <c r="J35" s="5"/>
    </row>
    <row r="36" spans="1:10" x14ac:dyDescent="0.25">
      <c r="A36" s="5"/>
      <c r="B36" s="5"/>
      <c r="C36" s="5"/>
      <c r="D36" s="5"/>
      <c r="E36" s="5"/>
      <c r="F36" s="5"/>
      <c r="G36" s="5"/>
      <c r="H36" s="5"/>
      <c r="I36" s="5"/>
      <c r="J36" s="5"/>
    </row>
    <row r="37" spans="1:10" x14ac:dyDescent="0.25">
      <c r="A37" s="5"/>
      <c r="B37" s="5"/>
      <c r="C37" s="5"/>
      <c r="D37" s="5"/>
      <c r="E37" s="5"/>
      <c r="F37" s="5"/>
      <c r="G37" s="5"/>
      <c r="H37" s="5"/>
      <c r="I37" s="5"/>
      <c r="J37" s="5"/>
    </row>
    <row r="38" spans="1:10" x14ac:dyDescent="0.25">
      <c r="A38" s="5"/>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5"/>
      <c r="D40" s="5"/>
      <c r="E40" s="5"/>
      <c r="F40" s="5"/>
      <c r="G40" s="5"/>
      <c r="H40" s="5"/>
      <c r="I40" s="5"/>
      <c r="J40" s="5"/>
    </row>
    <row r="41" spans="1:10" x14ac:dyDescent="0.25">
      <c r="A41" s="5"/>
      <c r="B41" s="5"/>
      <c r="C41" s="5"/>
      <c r="D41" s="5"/>
      <c r="E41" s="5"/>
      <c r="F41" s="5"/>
      <c r="G41" s="5"/>
      <c r="H41" s="5"/>
      <c r="I41" s="5"/>
      <c r="J41" s="5"/>
    </row>
    <row r="42" spans="1:10" x14ac:dyDescent="0.25">
      <c r="A42" s="5"/>
      <c r="B42" s="5"/>
      <c r="C42" s="5"/>
      <c r="D42" s="5"/>
      <c r="E42" s="5"/>
      <c r="F42" s="5"/>
      <c r="G42" s="5"/>
      <c r="H42" s="5"/>
      <c r="I42" s="5"/>
      <c r="J42" s="5"/>
    </row>
    <row r="43" spans="1:10" x14ac:dyDescent="0.25">
      <c r="A43" s="5"/>
      <c r="B43" s="5"/>
      <c r="C43" s="5"/>
      <c r="D43" s="5"/>
      <c r="E43" s="5"/>
      <c r="F43" s="5"/>
      <c r="G43" s="5"/>
      <c r="H43" s="5"/>
      <c r="I43" s="5"/>
      <c r="J43" s="5"/>
    </row>
    <row r="44" spans="1:10" x14ac:dyDescent="0.25">
      <c r="A44" s="5"/>
      <c r="B44" s="5"/>
      <c r="C44" s="5"/>
      <c r="D44" s="5"/>
      <c r="E44" s="5"/>
      <c r="F44" s="5"/>
      <c r="G44" s="5"/>
      <c r="H44" s="5"/>
      <c r="I44" s="5"/>
      <c r="J44" s="5"/>
    </row>
    <row r="45" spans="1:10" x14ac:dyDescent="0.25">
      <c r="A45" s="5"/>
      <c r="B45" s="5"/>
      <c r="C45" s="5"/>
      <c r="D45" s="5"/>
      <c r="E45" s="5"/>
      <c r="F45" s="5"/>
      <c r="G45" s="5"/>
      <c r="H45" s="5"/>
      <c r="I45" s="5"/>
      <c r="J45" s="5"/>
    </row>
    <row r="46" spans="1:10" x14ac:dyDescent="0.25">
      <c r="A46" s="5"/>
      <c r="B46" s="5"/>
      <c r="C46" s="5"/>
      <c r="D46" s="5"/>
      <c r="E46" s="5"/>
      <c r="F46" s="5"/>
      <c r="G46" s="5"/>
      <c r="H46" s="5"/>
      <c r="I46" s="5"/>
      <c r="J46" s="5"/>
    </row>
  </sheetData>
  <sheetProtection algorithmName="SHA-512" hashValue="6+M+mnov51nIt0Onqj+K1oLLRC2+Hl0jXUeij6owXurCUnkWgmBNcZ84o3qAMUab8qrWBsczpa5BbnfCDzR3UA==" saltValue="+3D/crm1zt/LEAQO+tdcfg==" spinCount="100000" sheet="1" formatCells="0" formatColumns="0" formatRows="0"/>
  <mergeCells count="11">
    <mergeCell ref="A28:J28"/>
    <mergeCell ref="A29:J29"/>
    <mergeCell ref="C23:E23"/>
    <mergeCell ref="C24:E24"/>
    <mergeCell ref="C25:E25"/>
    <mergeCell ref="C22:E22"/>
    <mergeCell ref="A4:J4"/>
    <mergeCell ref="A6:A7"/>
    <mergeCell ref="C19:E19"/>
    <mergeCell ref="C20:E20"/>
    <mergeCell ref="C21:E21"/>
  </mergeCells>
  <pageMargins left="0.7" right="0.7" top="0.75" bottom="0.75" header="0.3" footer="0.3"/>
  <pageSetup scale="70" orientation="landscape" horizontalDpi="4294967293"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A56"/>
  <sheetViews>
    <sheetView showGridLines="0" zoomScaleNormal="100" zoomScalePageLayoutView="90" workbookViewId="0"/>
  </sheetViews>
  <sheetFormatPr defaultRowHeight="15" x14ac:dyDescent="0.25"/>
  <cols>
    <col min="1" max="1" width="100" customWidth="1"/>
  </cols>
  <sheetData>
    <row r="1" spans="1:1" ht="26.1" customHeight="1" x14ac:dyDescent="0.25">
      <c r="A1" s="120" t="s">
        <v>200</v>
      </c>
    </row>
    <row r="2" spans="1:1" ht="26.1" customHeight="1" x14ac:dyDescent="0.25">
      <c r="A2" s="121" t="s">
        <v>201</v>
      </c>
    </row>
    <row r="3" spans="1:1" ht="7.9" customHeight="1" x14ac:dyDescent="0.25">
      <c r="A3" s="19"/>
    </row>
    <row r="4" spans="1:1" ht="16.5" customHeight="1" x14ac:dyDescent="0.25">
      <c r="A4" s="72" t="s">
        <v>125</v>
      </c>
    </row>
    <row r="5" spans="1:1" ht="7.9" customHeight="1" x14ac:dyDescent="0.25">
      <c r="A5" s="19"/>
    </row>
    <row r="6" spans="1:1" ht="104.25" x14ac:dyDescent="0.25">
      <c r="A6" s="85" t="s">
        <v>202</v>
      </c>
    </row>
    <row r="7" spans="1:1" ht="7.9" customHeight="1" x14ac:dyDescent="0.25">
      <c r="A7" s="20"/>
    </row>
    <row r="8" spans="1:1" ht="40.5" x14ac:dyDescent="0.25">
      <c r="A8" s="86" t="s">
        <v>203</v>
      </c>
    </row>
    <row r="9" spans="1:1" ht="51" x14ac:dyDescent="0.25">
      <c r="A9" s="87" t="s">
        <v>156</v>
      </c>
    </row>
    <row r="10" spans="1:1" ht="7.9" customHeight="1" x14ac:dyDescent="0.25">
      <c r="A10" s="20"/>
    </row>
    <row r="11" spans="1:1" ht="53.25" x14ac:dyDescent="0.25">
      <c r="A11" s="86" t="s">
        <v>204</v>
      </c>
    </row>
    <row r="12" spans="1:1" ht="7.9" customHeight="1" x14ac:dyDescent="0.25">
      <c r="A12" s="20"/>
    </row>
    <row r="13" spans="1:1" ht="25.5" x14ac:dyDescent="0.25">
      <c r="A13" s="88" t="s">
        <v>145</v>
      </c>
    </row>
    <row r="14" spans="1:1" x14ac:dyDescent="0.25">
      <c r="A14" s="89" t="s">
        <v>139</v>
      </c>
    </row>
    <row r="15" spans="1:1" ht="26.1" customHeight="1" x14ac:dyDescent="0.25">
      <c r="A15" s="90" t="s">
        <v>141</v>
      </c>
    </row>
    <row r="16" spans="1:1" ht="25.5" x14ac:dyDescent="0.25">
      <c r="A16" s="89" t="s">
        <v>140</v>
      </c>
    </row>
    <row r="17" spans="1:1" x14ac:dyDescent="0.25">
      <c r="A17" s="90" t="s">
        <v>142</v>
      </c>
    </row>
    <row r="18" spans="1:1" ht="25.5" x14ac:dyDescent="0.25">
      <c r="A18" s="90" t="s">
        <v>157</v>
      </c>
    </row>
    <row r="19" spans="1:1" ht="25.5" x14ac:dyDescent="0.25">
      <c r="A19" s="90" t="s">
        <v>146</v>
      </c>
    </row>
    <row r="20" spans="1:1" ht="7.9" customHeight="1" x14ac:dyDescent="0.25">
      <c r="A20" s="20"/>
    </row>
    <row r="21" spans="1:1" ht="36" customHeight="1" x14ac:dyDescent="0.25">
      <c r="A21" s="88" t="s">
        <v>147</v>
      </c>
    </row>
    <row r="22" spans="1:1" x14ac:dyDescent="0.25">
      <c r="A22" s="89" t="s">
        <v>152</v>
      </c>
    </row>
    <row r="23" spans="1:1" ht="25.5" x14ac:dyDescent="0.25">
      <c r="A23" s="91" t="s">
        <v>144</v>
      </c>
    </row>
    <row r="24" spans="1:1" x14ac:dyDescent="0.25">
      <c r="A24" s="91" t="s">
        <v>158</v>
      </c>
    </row>
    <row r="25" spans="1:1" ht="25.5" x14ac:dyDescent="0.25">
      <c r="A25" s="90" t="s">
        <v>143</v>
      </c>
    </row>
    <row r="26" spans="1:1" ht="51" x14ac:dyDescent="0.25">
      <c r="A26" s="89" t="s">
        <v>159</v>
      </c>
    </row>
    <row r="27" spans="1:1" x14ac:dyDescent="0.25">
      <c r="A27" s="90" t="s">
        <v>160</v>
      </c>
    </row>
    <row r="28" spans="1:1" ht="26.1" customHeight="1" x14ac:dyDescent="0.25">
      <c r="A28" s="90" t="s">
        <v>161</v>
      </c>
    </row>
    <row r="29" spans="1:1" ht="25.5" x14ac:dyDescent="0.25">
      <c r="A29" s="92" t="s">
        <v>162</v>
      </c>
    </row>
    <row r="30" spans="1:1" ht="25.5" x14ac:dyDescent="0.25">
      <c r="A30" s="90" t="s">
        <v>175</v>
      </c>
    </row>
    <row r="31" spans="1:1" ht="7.9" customHeight="1" x14ac:dyDescent="0.25">
      <c r="A31" s="20"/>
    </row>
    <row r="32" spans="1:1" ht="38.25" x14ac:dyDescent="0.25">
      <c r="A32" s="88" t="s">
        <v>148</v>
      </c>
    </row>
    <row r="33" spans="1:1" x14ac:dyDescent="0.25">
      <c r="A33" s="90" t="s">
        <v>153</v>
      </c>
    </row>
    <row r="34" spans="1:1" x14ac:dyDescent="0.25">
      <c r="A34" s="90" t="s">
        <v>163</v>
      </c>
    </row>
    <row r="35" spans="1:1" ht="25.5" x14ac:dyDescent="0.25">
      <c r="A35" s="90" t="s">
        <v>176</v>
      </c>
    </row>
    <row r="36" spans="1:1" ht="25.5" x14ac:dyDescent="0.25">
      <c r="A36" s="90" t="s">
        <v>177</v>
      </c>
    </row>
    <row r="37" spans="1:1" ht="25.5" x14ac:dyDescent="0.25">
      <c r="A37" s="90" t="s">
        <v>164</v>
      </c>
    </row>
    <row r="38" spans="1:1" ht="25.5" x14ac:dyDescent="0.25">
      <c r="A38" s="90" t="s">
        <v>165</v>
      </c>
    </row>
    <row r="39" spans="1:1" ht="25.5" x14ac:dyDescent="0.25">
      <c r="A39" s="90" t="s">
        <v>151</v>
      </c>
    </row>
    <row r="40" spans="1:1" x14ac:dyDescent="0.25">
      <c r="A40" s="90" t="s">
        <v>149</v>
      </c>
    </row>
    <row r="41" spans="1:1" x14ac:dyDescent="0.25">
      <c r="A41" s="20"/>
    </row>
    <row r="42" spans="1:1" ht="21" customHeight="1" x14ac:dyDescent="0.25">
      <c r="A42" s="72" t="s">
        <v>198</v>
      </c>
    </row>
    <row r="43" spans="1:1" ht="25.5" x14ac:dyDescent="0.25">
      <c r="A43" s="90" t="s">
        <v>166</v>
      </c>
    </row>
    <row r="44" spans="1:1" ht="25.5" x14ac:dyDescent="0.25">
      <c r="A44" s="91" t="s">
        <v>208</v>
      </c>
    </row>
    <row r="45" spans="1:1" x14ac:dyDescent="0.25">
      <c r="A45" s="90" t="s">
        <v>209</v>
      </c>
    </row>
    <row r="46" spans="1:1" ht="25.5" x14ac:dyDescent="0.25">
      <c r="A46" s="90" t="s">
        <v>210</v>
      </c>
    </row>
    <row r="47" spans="1:1" ht="7.9" customHeight="1" x14ac:dyDescent="0.25">
      <c r="A47" s="22"/>
    </row>
    <row r="48" spans="1:1" ht="22.15" customHeight="1" x14ac:dyDescent="0.25">
      <c r="A48" s="72" t="s">
        <v>205</v>
      </c>
    </row>
    <row r="49" spans="1:1" ht="63.75" x14ac:dyDescent="0.25">
      <c r="A49" s="93" t="s">
        <v>211</v>
      </c>
    </row>
    <row r="50" spans="1:1" ht="14.45" customHeight="1" x14ac:dyDescent="0.25">
      <c r="A50" s="22"/>
    </row>
    <row r="51" spans="1:1" ht="22.15" customHeight="1" x14ac:dyDescent="0.25">
      <c r="A51" s="72" t="s">
        <v>199</v>
      </c>
    </row>
    <row r="52" spans="1:1" ht="79.349999999999994" customHeight="1" x14ac:dyDescent="0.25">
      <c r="A52" s="87" t="s">
        <v>206</v>
      </c>
    </row>
    <row r="53" spans="1:1" ht="7.9" customHeight="1" x14ac:dyDescent="0.25">
      <c r="A53" s="23"/>
    </row>
    <row r="54" spans="1:1" ht="56.45" customHeight="1" x14ac:dyDescent="0.25">
      <c r="A54" s="73" t="s">
        <v>207</v>
      </c>
    </row>
    <row r="55" spans="1:1" ht="7.9" customHeight="1" x14ac:dyDescent="0.25">
      <c r="A55" s="23"/>
    </row>
    <row r="56" spans="1:1" ht="40.35" customHeight="1" x14ac:dyDescent="0.25">
      <c r="A56" s="24" t="s">
        <v>90</v>
      </c>
    </row>
  </sheetData>
  <sheetProtection algorithmName="SHA-512" hashValue="ZHVT+wH4SPkXlPMN/JWvSGuxwOTTB+5GM5bHCLkehvJ0WQGGaYvvolza005MKZR3r3SU48xmmXtGJyITpUBMVQ==" saltValue="+rF/qp5zl0gI/kd9IgF9/w==" spinCount="100000" sheet="1" objects="1" scenarios="1"/>
  <pageMargins left="0.7" right="0.7" top="0.5" bottom="0.5" header="0.3" footer="0.3"/>
  <pageSetup scale="90" orientation="portrait" r:id="rId1"/>
  <headerFooter>
    <oddHeader>&amp;LMain Workbook&amp;CIntro to SEFA</oddHeader>
    <oddFooter>&amp;CPage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A32"/>
  <sheetViews>
    <sheetView showGridLines="0" zoomScaleNormal="100" workbookViewId="0"/>
  </sheetViews>
  <sheetFormatPr defaultRowHeight="15" x14ac:dyDescent="0.25"/>
  <cols>
    <col min="1" max="1" width="100" customWidth="1"/>
  </cols>
  <sheetData>
    <row r="1" spans="1:1" ht="23.1" customHeight="1" x14ac:dyDescent="0.25">
      <c r="A1" s="120" t="s">
        <v>200</v>
      </c>
    </row>
    <row r="2" spans="1:1" ht="23.1" customHeight="1" x14ac:dyDescent="0.25">
      <c r="A2" s="121" t="s">
        <v>201</v>
      </c>
    </row>
    <row r="3" spans="1:1" ht="7.9" customHeight="1" x14ac:dyDescent="0.25">
      <c r="A3" s="19"/>
    </row>
    <row r="4" spans="1:1" ht="22.15" customHeight="1" x14ac:dyDescent="0.25">
      <c r="A4" s="59" t="s">
        <v>107</v>
      </c>
    </row>
    <row r="5" spans="1:1" ht="7.9" customHeight="1" x14ac:dyDescent="0.25">
      <c r="A5" s="20"/>
    </row>
    <row r="6" spans="1:1" ht="22.15" customHeight="1" x14ac:dyDescent="0.25">
      <c r="A6" s="21" t="s">
        <v>212</v>
      </c>
    </row>
    <row r="7" spans="1:1" ht="25.5" x14ac:dyDescent="0.25">
      <c r="A7" s="94" t="s">
        <v>173</v>
      </c>
    </row>
    <row r="8" spans="1:1" ht="51" x14ac:dyDescent="0.25">
      <c r="A8" s="94" t="s">
        <v>167</v>
      </c>
    </row>
    <row r="9" spans="1:1" ht="38.25" x14ac:dyDescent="0.25">
      <c r="A9" s="94" t="s">
        <v>174</v>
      </c>
    </row>
    <row r="10" spans="1:1" ht="63.75" x14ac:dyDescent="0.25">
      <c r="A10" s="94" t="s">
        <v>192</v>
      </c>
    </row>
    <row r="11" spans="1:1" ht="7.9" customHeight="1" x14ac:dyDescent="0.25">
      <c r="A11" s="20"/>
    </row>
    <row r="12" spans="1:1" ht="22.15" customHeight="1" x14ac:dyDescent="0.25">
      <c r="A12" s="21" t="s">
        <v>213</v>
      </c>
    </row>
    <row r="13" spans="1:1" ht="38.25" x14ac:dyDescent="0.25">
      <c r="A13" s="94" t="s">
        <v>193</v>
      </c>
    </row>
    <row r="14" spans="1:1" ht="7.9" customHeight="1" x14ac:dyDescent="0.25">
      <c r="A14" s="20"/>
    </row>
    <row r="15" spans="1:1" ht="7.9" customHeight="1" x14ac:dyDescent="0.25">
      <c r="A15" s="20"/>
    </row>
    <row r="16" spans="1:1" ht="22.15" customHeight="1" x14ac:dyDescent="0.25">
      <c r="A16" s="21" t="s">
        <v>214</v>
      </c>
    </row>
    <row r="17" spans="1:1" ht="64.7" customHeight="1" x14ac:dyDescent="0.25">
      <c r="A17" s="94" t="s">
        <v>181</v>
      </c>
    </row>
    <row r="18" spans="1:1" ht="79.349999999999994" customHeight="1" x14ac:dyDescent="0.25">
      <c r="A18" s="94" t="s">
        <v>168</v>
      </c>
    </row>
    <row r="19" spans="1:1" ht="7.9" customHeight="1" x14ac:dyDescent="0.25">
      <c r="A19" s="20"/>
    </row>
    <row r="20" spans="1:1" ht="22.15" customHeight="1" x14ac:dyDescent="0.25">
      <c r="A20" s="21" t="s">
        <v>169</v>
      </c>
    </row>
    <row r="21" spans="1:1" ht="51" x14ac:dyDescent="0.25">
      <c r="A21" s="89" t="s">
        <v>194</v>
      </c>
    </row>
    <row r="22" spans="1:1" ht="25.5" x14ac:dyDescent="0.25">
      <c r="A22" s="89" t="s">
        <v>195</v>
      </c>
    </row>
    <row r="23" spans="1:1" ht="25.5" x14ac:dyDescent="0.25">
      <c r="A23" s="89" t="s">
        <v>150</v>
      </c>
    </row>
    <row r="24" spans="1:1" ht="7.9" customHeight="1" x14ac:dyDescent="0.25">
      <c r="A24" s="20"/>
    </row>
    <row r="25" spans="1:1" ht="22.15" customHeight="1" x14ac:dyDescent="0.25">
      <c r="A25" s="21" t="s">
        <v>170</v>
      </c>
    </row>
    <row r="26" spans="1:1" ht="51" x14ac:dyDescent="0.25">
      <c r="A26" s="91" t="s">
        <v>196</v>
      </c>
    </row>
    <row r="27" spans="1:1" ht="63.75" x14ac:dyDescent="0.25">
      <c r="A27" s="91" t="s">
        <v>182</v>
      </c>
    </row>
    <row r="28" spans="1:1" ht="43.15" customHeight="1" x14ac:dyDescent="0.25">
      <c r="A28" s="91" t="s">
        <v>178</v>
      </c>
    </row>
    <row r="29" spans="1:1" ht="7.9" customHeight="1" x14ac:dyDescent="0.25">
      <c r="A29" s="20"/>
    </row>
    <row r="30" spans="1:1" ht="22.15" customHeight="1" x14ac:dyDescent="0.25">
      <c r="A30" s="21" t="s">
        <v>171</v>
      </c>
    </row>
    <row r="31" spans="1:1" ht="51" x14ac:dyDescent="0.25">
      <c r="A31" s="91" t="s">
        <v>172</v>
      </c>
    </row>
    <row r="32" spans="1:1" ht="76.5" x14ac:dyDescent="0.25">
      <c r="A32" s="91" t="s">
        <v>179</v>
      </c>
    </row>
  </sheetData>
  <sheetProtection algorithmName="SHA-512" hashValue="LAkEDDGQFQjpvwRcSNsw3RR9u6yQ74cuyCx9XMvSpU+NBRomzT0yjJXLoUbAHV+CBfnnw1f8yBTcMxMvv/ElDA==" saltValue="g8h+ymDyPf4NDOpYCjTCzA==" spinCount="100000" sheet="1" objects="1" scenarios="1"/>
  <pageMargins left="0.7" right="0.7" top="0.5" bottom="0.5" header="0.3" footer="0.3"/>
  <pageSetup scale="90" orientation="portrait" r:id="rId1"/>
  <headerFooter>
    <oddHeader>&amp;LMain Workbook&amp;CInstructions</oddHead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59999389629810485"/>
  </sheetPr>
  <dimension ref="A1:K95"/>
  <sheetViews>
    <sheetView zoomScale="85" zoomScaleNormal="85" zoomScaleSheetLayoutView="100" zoomScalePageLayoutView="70" workbookViewId="0"/>
  </sheetViews>
  <sheetFormatPr defaultRowHeight="15" x14ac:dyDescent="0.25"/>
  <cols>
    <col min="1" max="1" width="9.5703125" customWidth="1"/>
    <col min="2" max="2" width="10.42578125" customWidth="1"/>
    <col min="3" max="3" width="47.28515625" customWidth="1"/>
    <col min="4" max="4" width="11.85546875" customWidth="1"/>
    <col min="5" max="10" width="15.7109375" customWidth="1"/>
    <col min="11" max="11" width="11.85546875" customWidth="1"/>
  </cols>
  <sheetData>
    <row r="1" spans="1:11" x14ac:dyDescent="0.25">
      <c r="A1" s="5"/>
      <c r="B1" s="5"/>
      <c r="C1" s="5"/>
      <c r="D1" s="5"/>
      <c r="E1" s="5"/>
      <c r="F1" s="5"/>
      <c r="G1" s="122"/>
      <c r="H1" s="122"/>
      <c r="I1" s="122"/>
      <c r="J1" s="123"/>
      <c r="K1" s="124" t="str">
        <f>General!$A$3</f>
        <v>Spreadsheets for Environmental Footprint Analysis (SEFA) Version 3.0, November 2019</v>
      </c>
    </row>
    <row r="2" spans="1:11" x14ac:dyDescent="0.25">
      <c r="A2" s="5"/>
      <c r="B2" s="5"/>
      <c r="C2" s="5"/>
      <c r="D2" s="5"/>
      <c r="E2" s="5"/>
      <c r="F2" s="5"/>
      <c r="G2" s="5"/>
      <c r="H2" s="5"/>
      <c r="I2" s="5"/>
      <c r="J2" s="1"/>
      <c r="K2" s="3" t="str">
        <f>CONCATENATE(General!$C6," - ", General!$C7)</f>
        <v>&lt; Site Name &gt; - &lt; Remedy Name &gt;</v>
      </c>
    </row>
    <row r="3" spans="1:11" x14ac:dyDescent="0.25">
      <c r="A3" s="5"/>
      <c r="B3" s="5"/>
      <c r="C3" s="5"/>
      <c r="D3" s="5"/>
      <c r="E3" s="5"/>
      <c r="F3" s="5"/>
      <c r="G3" s="5"/>
      <c r="H3" s="5"/>
      <c r="I3" s="5"/>
      <c r="J3" s="1"/>
    </row>
    <row r="4" spans="1:11" ht="19.5" thickBot="1" x14ac:dyDescent="0.35">
      <c r="A4" s="176" t="s">
        <v>51</v>
      </c>
      <c r="B4" s="176"/>
      <c r="C4" s="176"/>
      <c r="D4" s="176"/>
      <c r="E4" s="176"/>
      <c r="F4" s="176"/>
      <c r="G4" s="176"/>
      <c r="H4" s="176"/>
      <c r="I4" s="176"/>
      <c r="J4" s="176"/>
    </row>
    <row r="5" spans="1:11" x14ac:dyDescent="0.25">
      <c r="A5" s="183" t="s">
        <v>25</v>
      </c>
      <c r="B5" s="186" t="s">
        <v>26</v>
      </c>
      <c r="C5" s="187"/>
      <c r="D5" s="181" t="s">
        <v>27</v>
      </c>
      <c r="E5" s="181" t="s">
        <v>46</v>
      </c>
      <c r="F5" s="181"/>
      <c r="G5" s="181"/>
      <c r="H5" s="181"/>
      <c r="I5" s="181"/>
      <c r="J5" s="181"/>
      <c r="K5" s="185"/>
    </row>
    <row r="6" spans="1:11" ht="35.450000000000003" customHeight="1" thickBot="1" x14ac:dyDescent="0.3">
      <c r="A6" s="184"/>
      <c r="B6" s="188"/>
      <c r="C6" s="189"/>
      <c r="D6" s="182"/>
      <c r="E6" s="60" t="str">
        <f>IF(General!C18=0, " ", General!C18)</f>
        <v>&lt; Component 1 &gt;</v>
      </c>
      <c r="F6" s="60" t="str">
        <f>IF(General!C19=0, " ", General!C19)</f>
        <v>&lt; Component 2 &gt;</v>
      </c>
      <c r="G6" s="60" t="str">
        <f>IF(General!C20=0, " ", General!C20)</f>
        <v>&lt; Component 3 &gt;</v>
      </c>
      <c r="H6" s="60" t="str">
        <f>IF(General!C21=0, " ", General!C21)</f>
        <v>&lt; Component 4 &gt;</v>
      </c>
      <c r="I6" s="60" t="str">
        <f>IF(General!C22=0, " ", General!C22)</f>
        <v>&lt; Component 5 &gt;</v>
      </c>
      <c r="J6" s="60" t="str">
        <f>IF(General!C23=0, " ", General!C23)</f>
        <v>&lt; Component 6 &gt;</v>
      </c>
      <c r="K6" s="44" t="s">
        <v>44</v>
      </c>
    </row>
    <row r="7" spans="1:11" ht="18" customHeight="1" x14ac:dyDescent="0.25">
      <c r="A7" s="177" t="s">
        <v>45</v>
      </c>
      <c r="B7" s="39" t="s">
        <v>65</v>
      </c>
      <c r="C7" s="32" t="s">
        <v>28</v>
      </c>
      <c r="D7" s="31" t="s">
        <v>29</v>
      </c>
      <c r="E7" s="77" t="e">
        <f ca="1">INDIRECT(CONCATENATE("'",General!$C$12,"[",General!$C$13,"]transfer 3'!",ADDRESS(ROW(S129),COLUMN(S129),4)))</f>
        <v>#REF!</v>
      </c>
      <c r="F7" s="77" t="e">
        <f ca="1">INDIRECT(CONCATENATE("'",General!$C$12,"[",General!$C$13,"]transfer 3'!",ADDRESS(ROW(T129),COLUMN(T129),4)))</f>
        <v>#REF!</v>
      </c>
      <c r="G7" s="77" t="e">
        <f ca="1">INDIRECT(CONCATENATE("'",General!$C$12,"[",General!$C$13,"]transfer 3'!",ADDRESS(ROW(U129),COLUMN(U129),4)))</f>
        <v>#REF!</v>
      </c>
      <c r="H7" s="77" t="e">
        <f ca="1">INDIRECT(CONCATENATE("'",General!$C$12,"[",General!$C$13,"]transfer 3'!",ADDRESS(ROW(V129),COLUMN(V129),4)))</f>
        <v>#REF!</v>
      </c>
      <c r="I7" s="77" t="e">
        <f ca="1">INDIRECT(CONCATENATE("'",General!$C$12,"[",General!$C$13,"]transfer 3'!",ADDRESS(ROW(W129),COLUMN(W129),4)))</f>
        <v>#REF!</v>
      </c>
      <c r="J7" s="77" t="e">
        <f ca="1">INDIRECT(CONCATENATE("'",General!$C$12,"[",General!$C$13,"]transfer 3'!",ADDRESS(ROW(X129),COLUMN(X129),4)))</f>
        <v>#REF!</v>
      </c>
      <c r="K7" s="78" t="e">
        <f ca="1">SUM(E7:J7)</f>
        <v>#REF!</v>
      </c>
    </row>
    <row r="8" spans="1:11" ht="18" customHeight="1" x14ac:dyDescent="0.25">
      <c r="A8" s="178"/>
      <c r="B8" s="40" t="s">
        <v>66</v>
      </c>
      <c r="C8" s="7" t="s">
        <v>122</v>
      </c>
      <c r="D8" s="26" t="s">
        <v>30</v>
      </c>
      <c r="E8" s="63" t="str">
        <f ca="1">IFERROR((INDIRECT(CONCATENATE("'",General!$C$12,"[",General!$C$13,"]transfer 3'!",ADDRESS(ROW(S127),COLUMN(S127),4)))+INDIRECT(CONCATENATE("'",General!$C$12,"[",General!$C$13,"]transfer 3'!",ADDRESS(ROW(S128),COLUMN(S128),4))))/INDIRECT(CONCATENATE("'",General!$C$12,"[",General!$C$13,"]transfer 3'!",ADDRESS(ROW(S129),COLUMN(S129),4))), "")</f>
        <v/>
      </c>
      <c r="F8" s="63" t="str">
        <f ca="1">IFERROR((INDIRECT(CONCATENATE("'",General!$C$12,"[",General!$C$13,"]transfer 3'!",ADDRESS(ROW(T127),COLUMN(T127),4)))+INDIRECT(CONCATENATE("'",General!$C$12,"[",General!$C$13,"]transfer 3'!",ADDRESS(ROW(T128),COLUMN(T128),4))))/INDIRECT(CONCATENATE("'",General!$C$12,"[",General!$C$13,"]transfer 3'!",ADDRESS(ROW(T129),COLUMN(T129),4))), "")</f>
        <v/>
      </c>
      <c r="G8" s="63" t="str">
        <f ca="1">IFERROR((INDIRECT(CONCATENATE("'",General!$C$12,"[",General!$C$13,"]transfer 3'!",ADDRESS(ROW(U127),COLUMN(U127),4)))+INDIRECT(CONCATENATE("'",General!$C$12,"[",General!$C$13,"]transfer 3'!",ADDRESS(ROW(U128),COLUMN(U128),4))))/INDIRECT(CONCATENATE("'",General!$C$12,"[",General!$C$13,"]transfer 3'!",ADDRESS(ROW(U129),COLUMN(U129),4))), "")</f>
        <v/>
      </c>
      <c r="H8" s="63" t="str">
        <f ca="1">IFERROR((INDIRECT(CONCATENATE("'",General!$C$12,"[",General!$C$13,"]transfer 3'!",ADDRESS(ROW(V127),COLUMN(V127),4)))+INDIRECT(CONCATENATE("'",General!$C$12,"[",General!$C$13,"]transfer 3'!",ADDRESS(ROW(V128),COLUMN(V128),4))))/INDIRECT(CONCATENATE("'",General!$C$12,"[",General!$C$13,"]transfer 3'!",ADDRESS(ROW(V129),COLUMN(V129),4))), "")</f>
        <v/>
      </c>
      <c r="I8" s="63" t="str">
        <f ca="1">IFERROR((INDIRECT(CONCATENATE("'",General!$C$12,"[",General!$C$13,"]transfer 3'!",ADDRESS(ROW(W127),COLUMN(W127),4)))+INDIRECT(CONCATENATE("'",General!$C$12,"[",General!$C$13,"]transfer 3'!",ADDRESS(ROW(W128),COLUMN(W128),4))))/INDIRECT(CONCATENATE("'",General!$C$12,"[",General!$C$13,"]transfer 3'!",ADDRESS(ROW(W129),COLUMN(W129),4))), "")</f>
        <v/>
      </c>
      <c r="J8" s="63" t="str">
        <f ca="1">IFERROR((INDIRECT(CONCATENATE("'",General!$C$12,"[",General!$C$13,"]transfer 3'!",ADDRESS(ROW(X127),COLUMN(X127),4)))+INDIRECT(CONCATENATE("'",General!$C$12,"[",General!$C$13,"]transfer 3'!",ADDRESS(ROW(X128),COLUMN(X128),4))))/INDIRECT(CONCATENATE("'",General!$C$12,"[",General!$C$13,"]transfer 3'!",ADDRESS(ROW(X129),COLUMN(X129),4))), "")</f>
        <v/>
      </c>
      <c r="K8" s="74" t="str">
        <f ca="1">IFERROR(SUMPRODUCT(E8:J8,E7:J7)/K7,"")</f>
        <v/>
      </c>
    </row>
    <row r="9" spans="1:11" ht="18" customHeight="1" x14ac:dyDescent="0.25">
      <c r="A9" s="178"/>
      <c r="B9" s="40" t="s">
        <v>67</v>
      </c>
      <c r="C9" s="7" t="s">
        <v>31</v>
      </c>
      <c r="D9" s="26" t="s">
        <v>29</v>
      </c>
      <c r="E9" s="96" t="e">
        <f ca="1">INDIRECT(CONCATENATE("'",General!$C$12,"[",General!$C$13,"]transfer 3'!",ADDRESS(ROW(S133),COLUMN(S133),4)))</f>
        <v>#REF!</v>
      </c>
      <c r="F9" s="96" t="e">
        <f ca="1">INDIRECT(CONCATENATE("'",General!$C$12,"[",General!$C$13,"]transfer 3'!",ADDRESS(ROW(T133),COLUMN(T133),4)))</f>
        <v>#REF!</v>
      </c>
      <c r="G9" s="96" t="e">
        <f ca="1">INDIRECT(CONCATENATE("'",General!$C$12,"[",General!$C$13,"]transfer 3'!",ADDRESS(ROW(U133),COLUMN(U133),4)))</f>
        <v>#REF!</v>
      </c>
      <c r="H9" s="96" t="e">
        <f ca="1">INDIRECT(CONCATENATE("'",General!$C$12,"[",General!$C$13,"]transfer 3'!",ADDRESS(ROW(V133),COLUMN(V133),4)))</f>
        <v>#REF!</v>
      </c>
      <c r="I9" s="96" t="e">
        <f ca="1">INDIRECT(CONCATENATE("'",General!$C$12,"[",General!$C$13,"]transfer 3'!",ADDRESS(ROW(W133),COLUMN(W133),4)))</f>
        <v>#REF!</v>
      </c>
      <c r="J9" s="96" t="e">
        <f ca="1">INDIRECT(CONCATENATE("'",General!$C$12,"[",General!$C$13,"]transfer 3'!",ADDRESS(ROW(X133),COLUMN(X133),4)))</f>
        <v>#REF!</v>
      </c>
      <c r="K9" s="80" t="e">
        <f t="shared" ref="K9:K36" ca="1" si="0">SUM(E9:J9)</f>
        <v>#REF!</v>
      </c>
    </row>
    <row r="10" spans="1:11" ht="18" customHeight="1" x14ac:dyDescent="0.25">
      <c r="A10" s="178"/>
      <c r="B10" s="40" t="s">
        <v>68</v>
      </c>
      <c r="C10" s="7" t="s">
        <v>123</v>
      </c>
      <c r="D10" s="26" t="s">
        <v>30</v>
      </c>
      <c r="E10" s="63" t="str">
        <f ca="1">IFERROR((INDIRECT(CONCATENATE("'",General!$C$12,"[",General!$C$13,"]transfer 3'!",ADDRESS(ROW(S132),COLUMN(S132),4)))+INDIRECT(CONCATENATE("'",General!$C$12,"[",General!$C$13,"]transfer 3'!",ADDRESS(ROW(S131),COLUMN(S131),4))))/INDIRECT(CONCATENATE("'",General!$C$12,"[",General!$C$13,"]transfer 3'!",ADDRESS(ROW(S133),COLUMN(S133),4))), "")</f>
        <v/>
      </c>
      <c r="F10" s="63" t="str">
        <f ca="1">IFERROR((INDIRECT(CONCATENATE("'",General!$C$12,"[",General!$C$13,"]transfer 3'!",ADDRESS(ROW(T132),COLUMN(T132),4)))+INDIRECT(CONCATENATE("'",General!$C$12,"[",General!$C$13,"]transfer 3'!",ADDRESS(ROW(T131),COLUMN(T131),4))))/INDIRECT(CONCATENATE("'",General!$C$12,"[",General!$C$13,"]transfer 3'!",ADDRESS(ROW(T133),COLUMN(T133),4))), "")</f>
        <v/>
      </c>
      <c r="G10" s="63" t="str">
        <f ca="1">IFERROR((INDIRECT(CONCATENATE("'",General!$C$12,"[",General!$C$13,"]transfer 3'!",ADDRESS(ROW(U132),COLUMN(U132),4)))+INDIRECT(CONCATENATE("'",General!$C$12,"[",General!$C$13,"]transfer 3'!",ADDRESS(ROW(U131),COLUMN(U131),4))))/INDIRECT(CONCATENATE("'",General!$C$12,"[",General!$C$13,"]transfer 3'!",ADDRESS(ROW(U133),COLUMN(U133),4))), "")</f>
        <v/>
      </c>
      <c r="H10" s="63" t="str">
        <f ca="1">IFERROR((INDIRECT(CONCATENATE("'",General!$C$12,"[",General!$C$13,"]transfer 3'!",ADDRESS(ROW(V132),COLUMN(V132),4)))+INDIRECT(CONCATENATE("'",General!$C$12,"[",General!$C$13,"]transfer 3'!",ADDRESS(ROW(V131),COLUMN(V131),4))))/INDIRECT(CONCATENATE("'",General!$C$12,"[",General!$C$13,"]transfer 3'!",ADDRESS(ROW(V133),COLUMN(V133),4))), "")</f>
        <v/>
      </c>
      <c r="I10" s="63" t="str">
        <f ca="1">IFERROR((INDIRECT(CONCATENATE("'",General!$C$12,"[",General!$C$13,"]transfer 3'!",ADDRESS(ROW(W132),COLUMN(W132),4)))+INDIRECT(CONCATENATE("'",General!$C$12,"[",General!$C$13,"]transfer 3'!",ADDRESS(ROW(W131),COLUMN(W131),4))))/INDIRECT(CONCATENATE("'",General!$C$12,"[",General!$C$13,"]transfer 3'!",ADDRESS(ROW(W133),COLUMN(W133),4))), "")</f>
        <v/>
      </c>
      <c r="J10" s="63" t="str">
        <f ca="1">IFERROR((INDIRECT(CONCATENATE("'",General!$C$12,"[",General!$C$13,"]transfer 3'!",ADDRESS(ROW(X132),COLUMN(X132),4)))+INDIRECT(CONCATENATE("'",General!$C$12,"[",General!$C$13,"]transfer 3'!",ADDRESS(ROW(X131),COLUMN(X131),4))))/INDIRECT(CONCATENATE("'",General!$C$12,"[",General!$C$13,"]transfer 3'!",ADDRESS(ROW(X133),COLUMN(X133),4))), "")</f>
        <v/>
      </c>
      <c r="K10" s="74" t="str">
        <f ca="1">IFERROR(SUMPRODUCT(E10:J10,E9:J9)/K9,"")</f>
        <v/>
      </c>
    </row>
    <row r="11" spans="1:11" ht="18" customHeight="1" x14ac:dyDescent="0.25">
      <c r="A11" s="178"/>
      <c r="B11" s="40" t="s">
        <v>69</v>
      </c>
      <c r="C11" s="7" t="s">
        <v>32</v>
      </c>
      <c r="D11" s="26" t="s">
        <v>29</v>
      </c>
      <c r="E11" s="79" t="e">
        <f ca="1">INDIRECT(CONCATENATE("'",General!$C$12,"[",General!$C$13,"]transfer 3'!",ADDRESS(ROW(S162),COLUMN(S162),4)))</f>
        <v>#REF!</v>
      </c>
      <c r="F11" s="79" t="e">
        <f ca="1">INDIRECT(CONCATENATE("'",General!$C$12,"[",General!$C$13,"]transfer 3'!",ADDRESS(ROW(T162),COLUMN(T162),4)))</f>
        <v>#REF!</v>
      </c>
      <c r="G11" s="79" t="e">
        <f ca="1">INDIRECT(CONCATENATE("'",General!$C$12,"[",General!$C$13,"]transfer 3'!",ADDRESS(ROW(U162),COLUMN(U162),4)))</f>
        <v>#REF!</v>
      </c>
      <c r="H11" s="79" t="e">
        <f ca="1">INDIRECT(CONCATENATE("'",General!$C$12,"[",General!$C$13,"]transfer 3'!",ADDRESS(ROW(V162),COLUMN(V162),4)))</f>
        <v>#REF!</v>
      </c>
      <c r="I11" s="79" t="e">
        <f ca="1">INDIRECT(CONCATENATE("'",General!$C$12,"[",General!$C$13,"]transfer 3'!",ADDRESS(ROW(W162),COLUMN(W162),4)))</f>
        <v>#REF!</v>
      </c>
      <c r="J11" s="79" t="e">
        <f ca="1">INDIRECT(CONCATENATE("'",General!$C$12,"[",General!$C$13,"]transfer 3'!",ADDRESS(ROW(X162),COLUMN(X162),4)))</f>
        <v>#REF!</v>
      </c>
      <c r="K11" s="80" t="e">
        <f t="shared" ca="1" si="0"/>
        <v>#REF!</v>
      </c>
    </row>
    <row r="12" spans="1:11" ht="18" customHeight="1" x14ac:dyDescent="0.25">
      <c r="A12" s="178"/>
      <c r="B12" s="40" t="s">
        <v>70</v>
      </c>
      <c r="C12" s="7" t="s">
        <v>33</v>
      </c>
      <c r="D12" s="26" t="s">
        <v>29</v>
      </c>
      <c r="E12" s="79" t="e">
        <f ca="1">INDIRECT(CONCATENATE("'",General!$C$12,"[",General!$C$13,"]transfer 3'!",ADDRESS(ROW(S161),COLUMN(S161),4)))</f>
        <v>#REF!</v>
      </c>
      <c r="F12" s="79" t="e">
        <f ca="1">INDIRECT(CONCATENATE("'",General!$C$12,"[",General!$C$13,"]transfer 3'!",ADDRESS(ROW(T161),COLUMN(T161),4)))</f>
        <v>#REF!</v>
      </c>
      <c r="G12" s="79" t="e">
        <f ca="1">INDIRECT(CONCATENATE("'",General!$C$12,"[",General!$C$13,"]transfer 3'!",ADDRESS(ROW(U161),COLUMN(U161),4)))</f>
        <v>#REF!</v>
      </c>
      <c r="H12" s="79" t="e">
        <f ca="1">INDIRECT(CONCATENATE("'",General!$C$12,"[",General!$C$13,"]transfer 3'!",ADDRESS(ROW(V161),COLUMN(V161),4)))</f>
        <v>#REF!</v>
      </c>
      <c r="I12" s="79" t="e">
        <f ca="1">INDIRECT(CONCATENATE("'",General!$C$12,"[",General!$C$13,"]transfer 3'!",ADDRESS(ROW(W161),COLUMN(W161),4)))</f>
        <v>#REF!</v>
      </c>
      <c r="J12" s="79" t="e">
        <f ca="1">INDIRECT(CONCATENATE("'",General!$C$12,"[",General!$C$13,"]transfer 3'!",ADDRESS(ROW(X161),COLUMN(X161),4)))</f>
        <v>#REF!</v>
      </c>
      <c r="K12" s="80" t="e">
        <f t="shared" ca="1" si="0"/>
        <v>#REF!</v>
      </c>
    </row>
    <row r="13" spans="1:11" ht="18" customHeight="1" x14ac:dyDescent="0.25">
      <c r="A13" s="179"/>
      <c r="B13" s="41" t="s">
        <v>71</v>
      </c>
      <c r="C13" s="35" t="s">
        <v>184</v>
      </c>
      <c r="D13" s="27" t="s">
        <v>29</v>
      </c>
      <c r="E13" s="115" t="str">
        <f ca="1">IFERROR((INDIRECT(CONCATENATE("'",General!$C$12,"[",General!$C$13,"]transfer 3'!",ADDRESS(ROW(S163),COLUMN(S163),4)))),"")</f>
        <v/>
      </c>
      <c r="F13" s="115" t="str">
        <f ca="1">IFERROR((INDIRECT(CONCATENATE("'",General!$C$12,"[",General!$C$13,"]transfer 3'!",ADDRESS(ROW(T163),COLUMN(T163),4)))),"")</f>
        <v/>
      </c>
      <c r="G13" s="115" t="str">
        <f ca="1">IFERROR((INDIRECT(CONCATENATE("'",General!$C$12,"[",General!$C$13,"]transfer 3'!",ADDRESS(ROW(U163),COLUMN(U163),4)))),"")</f>
        <v/>
      </c>
      <c r="H13" s="115" t="str">
        <f ca="1">IFERROR((INDIRECT(CONCATENATE("'",General!$C$12,"[",General!$C$13,"]transfer 3'!",ADDRESS(ROW(V163),COLUMN(V163),4)))),"")</f>
        <v/>
      </c>
      <c r="I13" s="115" t="str">
        <f ca="1">IFERROR((INDIRECT(CONCATENATE("'",General!$C$12,"[",General!$C$13,"]transfer 3'!",ADDRESS(ROW(W163),COLUMN(W163),4)))),"")</f>
        <v/>
      </c>
      <c r="J13" s="115" t="str">
        <f ca="1">IFERROR((INDIRECT(CONCATENATE("'",General!$C$12,"[",General!$C$13,"]transfer 3'!",ADDRESS(ROW(X163),COLUMN(X163),4)))),"")</f>
        <v/>
      </c>
      <c r="K13" s="80">
        <f t="shared" ca="1" si="0"/>
        <v>0</v>
      </c>
    </row>
    <row r="14" spans="1:11" ht="18" customHeight="1" thickBot="1" x14ac:dyDescent="0.3">
      <c r="A14" s="180"/>
      <c r="B14" s="41" t="s">
        <v>183</v>
      </c>
      <c r="C14" s="35" t="s">
        <v>34</v>
      </c>
      <c r="D14" s="27" t="s">
        <v>30</v>
      </c>
      <c r="E14" s="64" t="str">
        <f ca="1">IFERROR((INDIRECT(CONCATENATE("'",General!$C$12,"[",General!$C$13,"]transfer 3'!",ADDRESS(ROW(S163),COLUMN(S163),4)))/INDIRECT(CONCATENATE("'",General!$C$12,"[",General!$C$13,"]transfer 3'!",ADDRESS(ROW(S164),COLUMN(S164),4)))), "")</f>
        <v/>
      </c>
      <c r="F14" s="64" t="str">
        <f ca="1">IFERROR((INDIRECT(CONCATENATE("'",General!$C$12,"[",General!$C$13,"]transfer 3'!",ADDRESS(ROW(T163),COLUMN(T163),4)))/INDIRECT(CONCATENATE("'",General!$C$12,"[",General!$C$13,"]transfer 3'!",ADDRESS(ROW(T164),COLUMN(T164),4)))), "")</f>
        <v/>
      </c>
      <c r="G14" s="64" t="str">
        <f ca="1">IFERROR((INDIRECT(CONCATENATE("'",General!$C$12,"[",General!$C$13,"]transfer 3'!",ADDRESS(ROW(U163),COLUMN(U163),4)))/INDIRECT(CONCATENATE("'",General!$C$12,"[",General!$C$13,"]transfer 3'!",ADDRESS(ROW(U164),COLUMN(U164),4)))), "")</f>
        <v/>
      </c>
      <c r="H14" s="64" t="str">
        <f ca="1">IFERROR((INDIRECT(CONCATENATE("'",General!$C$12,"[",General!$C$13,"]transfer 3'!",ADDRESS(ROW(V163),COLUMN(V163),4)))/INDIRECT(CONCATENATE("'",General!$C$12,"[",General!$C$13,"]transfer 3'!",ADDRESS(ROW(V164),COLUMN(V164),4)))), "")</f>
        <v/>
      </c>
      <c r="I14" s="64" t="str">
        <f ca="1">IFERROR((INDIRECT(CONCATENATE("'",General!$C$12,"[",General!$C$13,"]transfer 3'!",ADDRESS(ROW(W163),COLUMN(W163),4)))/INDIRECT(CONCATENATE("'",General!$C$12,"[",General!$C$13,"]transfer 3'!",ADDRESS(ROW(W164),COLUMN(W164),4)))), "")</f>
        <v/>
      </c>
      <c r="J14" s="64" t="str">
        <f ca="1">IFERROR((INDIRECT(CONCATENATE("'",General!$C$12,"[",General!$C$13,"]transfer 3'!",ADDRESS(ROW(X163),COLUMN(X163),4)))/INDIRECT(CONCATENATE("'",General!$C$12,"[",General!$C$13,"]transfer 3'!",ADDRESS(ROW(X164),COLUMN(X164),4)))), "")</f>
        <v/>
      </c>
      <c r="K14" s="75" t="str">
        <f ca="1">IFERROR((INDIRECT(CONCATENATE("'",General!$C$12,"[",General!$C$13,"]transfer 3'!",ADDRESS(ROW(Y163),COLUMN(Y163),4)))/INDIRECT(CONCATENATE("'",General!$C$12,"[",General!$C$13,"]transfer 3'!",ADDRESS(ROW(Y164),COLUMN(Y164),4)))), "")</f>
        <v/>
      </c>
    </row>
    <row r="15" spans="1:11" ht="18" customHeight="1" x14ac:dyDescent="0.25">
      <c r="A15" s="195" t="s">
        <v>118</v>
      </c>
      <c r="B15" s="36" t="s">
        <v>72</v>
      </c>
      <c r="C15" s="32" t="s">
        <v>117</v>
      </c>
      <c r="D15" s="31" t="s">
        <v>47</v>
      </c>
      <c r="E15" s="97" t="e">
        <f ca="1">INDIRECT(CONCATENATE("'",General!$C$12,"[",General!$C$13,"]transfer 3'!",ADDRESS(ROW(S144),COLUMN(S144),4)))/1000</f>
        <v>#REF!</v>
      </c>
      <c r="F15" s="97" t="e">
        <f ca="1">INDIRECT(CONCATENATE("'",General!$C$12,"[",General!$C$13,"]transfer 3'!",ADDRESS(ROW(T144),COLUMN(T144),4)))/1000</f>
        <v>#REF!</v>
      </c>
      <c r="G15" s="97" t="e">
        <f ca="1">INDIRECT(CONCATENATE("'",General!$C$12,"[",General!$C$13,"]transfer 3'!",ADDRESS(ROW(U144),COLUMN(U144),4)))/1000</f>
        <v>#REF!</v>
      </c>
      <c r="H15" s="97" t="e">
        <f ca="1">INDIRECT(CONCATENATE("'",General!$C$12,"[",General!$C$13,"]transfer 3'!",ADDRESS(ROW(V144),COLUMN(V144),4)))/1000</f>
        <v>#REF!</v>
      </c>
      <c r="I15" s="97" t="e">
        <f ca="1">INDIRECT(CONCATENATE("'",General!$C$12,"[",General!$C$13,"]transfer 3'!",ADDRESS(ROW(W144),COLUMN(W144),4)))/1000</f>
        <v>#REF!</v>
      </c>
      <c r="J15" s="97" t="e">
        <f ca="1">INDIRECT(CONCATENATE("'",General!$C$12,"[",General!$C$13,"]transfer 3'!",ADDRESS(ROW(X144),COLUMN(X144),4)))/1000</f>
        <v>#REF!</v>
      </c>
      <c r="K15" s="78" t="e">
        <f t="shared" ca="1" si="0"/>
        <v>#REF!</v>
      </c>
    </row>
    <row r="16" spans="1:11" ht="18" customHeight="1" x14ac:dyDescent="0.25">
      <c r="A16" s="196"/>
      <c r="B16" s="37" t="s">
        <v>73</v>
      </c>
      <c r="C16" s="29" t="s">
        <v>97</v>
      </c>
      <c r="D16" s="26" t="s">
        <v>47</v>
      </c>
      <c r="E16" s="79" t="e">
        <f ca="1">INDIRECT(CONCATENATE("'",General!$C$12,"[",General!$C$13,"]transfer 3'!",ADDRESS(ROW(S145),COLUMN(S145),4)))/1000</f>
        <v>#REF!</v>
      </c>
      <c r="F16" s="79" t="e">
        <f ca="1">INDIRECT(CONCATENATE("'",General!$C$12,"[",General!$C$13,"]transfer 3'!",ADDRESS(ROW(T145),COLUMN(T145),4)))/1000</f>
        <v>#REF!</v>
      </c>
      <c r="G16" s="79" t="e">
        <f ca="1">INDIRECT(CONCATENATE("'",General!$C$12,"[",General!$C$13,"]transfer 3'!",ADDRESS(ROW(U145),COLUMN(U145),4)))/1000</f>
        <v>#REF!</v>
      </c>
      <c r="H16" s="79" t="e">
        <f ca="1">INDIRECT(CONCATENATE("'",General!$C$12,"[",General!$C$13,"]transfer 3'!",ADDRESS(ROW(V145),COLUMN(V145),4)))/1000</f>
        <v>#REF!</v>
      </c>
      <c r="I16" s="79" t="e">
        <f ca="1">INDIRECT(CONCATENATE("'",General!$C$12,"[",General!$C$13,"]transfer 3'!",ADDRESS(ROW(W145),COLUMN(W145),4)))/1000</f>
        <v>#REF!</v>
      </c>
      <c r="J16" s="79" t="e">
        <f ca="1">INDIRECT(CONCATENATE("'",General!$C$12,"[",General!$C$13,"]transfer 3'!",ADDRESS(ROW(X145),COLUMN(X145),4)))/1000</f>
        <v>#REF!</v>
      </c>
      <c r="K16" s="80" t="e">
        <f t="shared" ca="1" si="0"/>
        <v>#REF!</v>
      </c>
    </row>
    <row r="17" spans="1:11" ht="18" customHeight="1" x14ac:dyDescent="0.25">
      <c r="A17" s="196"/>
      <c r="B17" s="37" t="s">
        <v>74</v>
      </c>
      <c r="C17" s="29" t="s">
        <v>98</v>
      </c>
      <c r="D17" s="26" t="s">
        <v>47</v>
      </c>
      <c r="E17" s="79" t="e">
        <f ca="1">INDIRECT(CONCATENATE("'",General!$C$12,"[",General!$C$13,"]transfer 3'!",ADDRESS(ROW(S146),COLUMN(S146),4)))/1000</f>
        <v>#REF!</v>
      </c>
      <c r="F17" s="79" t="e">
        <f ca="1">INDIRECT(CONCATENATE("'",General!$C$12,"[",General!$C$13,"]transfer 3'!",ADDRESS(ROW(T146),COLUMN(T146),4)))/1000</f>
        <v>#REF!</v>
      </c>
      <c r="G17" s="79" t="e">
        <f ca="1">INDIRECT(CONCATENATE("'",General!$C$12,"[",General!$C$13,"]transfer 3'!",ADDRESS(ROW(U146),COLUMN(U146),4)))/1000</f>
        <v>#REF!</v>
      </c>
      <c r="H17" s="79" t="e">
        <f ca="1">INDIRECT(CONCATENATE("'",General!$C$12,"[",General!$C$13,"]transfer 3'!",ADDRESS(ROW(V146),COLUMN(V146),4)))/1000</f>
        <v>#REF!</v>
      </c>
      <c r="I17" s="79" t="e">
        <f ca="1">INDIRECT(CONCATENATE("'",General!$C$12,"[",General!$C$13,"]transfer 3'!",ADDRESS(ROW(W146),COLUMN(W146),4)))/1000</f>
        <v>#REF!</v>
      </c>
      <c r="J17" s="79" t="e">
        <f ca="1">INDIRECT(CONCATENATE("'",General!$C$12,"[",General!$C$13,"]transfer 3'!",ADDRESS(ROW(X146),COLUMN(X146),4)))/1000</f>
        <v>#REF!</v>
      </c>
      <c r="K17" s="80" t="e">
        <f t="shared" ca="1" si="0"/>
        <v>#REF!</v>
      </c>
    </row>
    <row r="18" spans="1:11" ht="18" customHeight="1" x14ac:dyDescent="0.25">
      <c r="A18" s="196"/>
      <c r="B18" s="37" t="s">
        <v>75</v>
      </c>
      <c r="C18" s="29" t="s">
        <v>99</v>
      </c>
      <c r="D18" s="26" t="s">
        <v>47</v>
      </c>
      <c r="E18" s="79" t="e">
        <f ca="1">INDIRECT(CONCATENATE("'",General!$C$12,"[",General!$C$13,"]transfer 3'!",ADDRESS(ROW(S147),COLUMN(S147),4)))/1000</f>
        <v>#REF!</v>
      </c>
      <c r="F18" s="79" t="e">
        <f ca="1">INDIRECT(CONCATENATE("'",General!$C$12,"[",General!$C$13,"]transfer 3'!",ADDRESS(ROW(T147),COLUMN(T147),4)))/1000</f>
        <v>#REF!</v>
      </c>
      <c r="G18" s="79" t="e">
        <f ca="1">INDIRECT(CONCATENATE("'",General!$C$12,"[",General!$C$13,"]transfer 3'!",ADDRESS(ROW(U147),COLUMN(U147),4)))/1000</f>
        <v>#REF!</v>
      </c>
      <c r="H18" s="79" t="e">
        <f ca="1">INDIRECT(CONCATENATE("'",General!$C$12,"[",General!$C$13,"]transfer 3'!",ADDRESS(ROW(V147),COLUMN(V147),4)))/1000</f>
        <v>#REF!</v>
      </c>
      <c r="I18" s="79" t="e">
        <f ca="1">INDIRECT(CONCATENATE("'",General!$C$12,"[",General!$C$13,"]transfer 3'!",ADDRESS(ROW(W147),COLUMN(W147),4)))/1000</f>
        <v>#REF!</v>
      </c>
      <c r="J18" s="79" t="e">
        <f ca="1">INDIRECT(CONCATENATE("'",General!$C$12,"[",General!$C$13,"]transfer 3'!",ADDRESS(ROW(X147),COLUMN(X147),4)))/1000</f>
        <v>#REF!</v>
      </c>
      <c r="K18" s="80" t="e">
        <f t="shared" ca="1" si="0"/>
        <v>#REF!</v>
      </c>
    </row>
    <row r="19" spans="1:11" ht="18" customHeight="1" x14ac:dyDescent="0.25">
      <c r="A19" s="196"/>
      <c r="B19" s="37" t="s">
        <v>87</v>
      </c>
      <c r="C19" s="29" t="s">
        <v>104</v>
      </c>
      <c r="D19" s="26" t="s">
        <v>47</v>
      </c>
      <c r="E19" s="79" t="e">
        <f ca="1">INDIRECT(CONCATENATE("'",General!$C$12,"[",General!$C$13,"]transfer 3'!",ADDRESS(ROW(S148),COLUMN(S148),4)))/1000</f>
        <v>#REF!</v>
      </c>
      <c r="F19" s="79" t="e">
        <f ca="1">INDIRECT(CONCATENATE("'",General!$C$12,"[",General!$C$13,"]transfer 3'!",ADDRESS(ROW(T148),COLUMN(T148),4)))/1000</f>
        <v>#REF!</v>
      </c>
      <c r="G19" s="79" t="e">
        <f ca="1">INDIRECT(CONCATENATE("'",General!$C$12,"[",General!$C$13,"]transfer 3'!",ADDRESS(ROW(U148),COLUMN(U148),4)))/1000</f>
        <v>#REF!</v>
      </c>
      <c r="H19" s="79" t="e">
        <f ca="1">INDIRECT(CONCATENATE("'",General!$C$12,"[",General!$C$13,"]transfer 3'!",ADDRESS(ROW(V148),COLUMN(V148),4)))/1000</f>
        <v>#REF!</v>
      </c>
      <c r="I19" s="79" t="e">
        <f ca="1">INDIRECT(CONCATENATE("'",General!$C$12,"[",General!$C$13,"]transfer 3'!",ADDRESS(ROW(W148),COLUMN(W148),4)))/1000</f>
        <v>#REF!</v>
      </c>
      <c r="J19" s="79" t="e">
        <f ca="1">INDIRECT(CONCATENATE("'",General!$C$12,"[",General!$C$13,"]transfer 3'!",ADDRESS(ROW(X148),COLUMN(X148),4)))/1000</f>
        <v>#REF!</v>
      </c>
      <c r="K19" s="80" t="e">
        <f t="shared" ca="1" si="0"/>
        <v>#REF!</v>
      </c>
    </row>
    <row r="20" spans="1:11" ht="18" customHeight="1" x14ac:dyDescent="0.25">
      <c r="A20" s="196"/>
      <c r="B20" s="37" t="s">
        <v>88</v>
      </c>
      <c r="C20" s="29" t="e">
        <f ca="1">INDIRECT(CONCATENATE("'",General!$C$12,"[",General!$C$13,"]transfer 3'!",ADDRESS(ROW(Q149),COLUMN(Q149),4)))</f>
        <v>#REF!</v>
      </c>
      <c r="D20" s="26" t="s">
        <v>47</v>
      </c>
      <c r="E20" s="79" t="e">
        <f ca="1">INDIRECT(CONCATENATE("'",General!$C$12,"[",General!$C$13,"]transfer 3'!",ADDRESS(ROW(S149),COLUMN(S149),4)))/1000</f>
        <v>#REF!</v>
      </c>
      <c r="F20" s="79" t="e">
        <f ca="1">INDIRECT(CONCATENATE("'",General!$C$12,"[",General!$C$13,"]transfer 3'!",ADDRESS(ROW(T149),COLUMN(T149),4)))/1000</f>
        <v>#REF!</v>
      </c>
      <c r="G20" s="79" t="e">
        <f ca="1">INDIRECT(CONCATENATE("'",General!$C$12,"[",General!$C$13,"]transfer 3'!",ADDRESS(ROW(U149),COLUMN(U149),4)))/1000</f>
        <v>#REF!</v>
      </c>
      <c r="H20" s="79" t="e">
        <f ca="1">INDIRECT(CONCATENATE("'",General!$C$12,"[",General!$C$13,"]transfer 3'!",ADDRESS(ROW(V149),COLUMN(V149),4)))/1000</f>
        <v>#REF!</v>
      </c>
      <c r="I20" s="79" t="e">
        <f ca="1">INDIRECT(CONCATENATE("'",General!$C$12,"[",General!$C$13,"]transfer 3'!",ADDRESS(ROW(W149),COLUMN(W149),4)))/1000</f>
        <v>#REF!</v>
      </c>
      <c r="J20" s="79" t="e">
        <f ca="1">INDIRECT(CONCATENATE("'",General!$C$12,"[",General!$C$13,"]transfer 3'!",ADDRESS(ROW(X149),COLUMN(X149),4)))/1000</f>
        <v>#REF!</v>
      </c>
      <c r="K20" s="80" t="e">
        <f t="shared" ca="1" si="0"/>
        <v>#REF!</v>
      </c>
    </row>
    <row r="21" spans="1:11" ht="18" customHeight="1" x14ac:dyDescent="0.25">
      <c r="A21" s="196"/>
      <c r="B21" s="37" t="s">
        <v>100</v>
      </c>
      <c r="C21" s="29" t="e">
        <f ca="1">INDIRECT(CONCATENATE("'",General!$C$12,"[",General!$C$13,"]transfer 3'!",ADDRESS(ROW(Q150),COLUMN(Q150),4)))</f>
        <v>#REF!</v>
      </c>
      <c r="D21" s="26" t="s">
        <v>47</v>
      </c>
      <c r="E21" s="79" t="e">
        <f ca="1">INDIRECT(CONCATENATE("'",General!$C$12,"[",General!$C$13,"]transfer 3'!",ADDRESS(ROW(S150),COLUMN(S150),4)))/1000</f>
        <v>#REF!</v>
      </c>
      <c r="F21" s="79" t="e">
        <f ca="1">INDIRECT(CONCATENATE("'",General!$C$12,"[",General!$C$13,"]transfer 3'!",ADDRESS(ROW(T150),COLUMN(T150),4)))/1000</f>
        <v>#REF!</v>
      </c>
      <c r="G21" s="79" t="e">
        <f ca="1">INDIRECT(CONCATENATE("'",General!$C$12,"[",General!$C$13,"]transfer 3'!",ADDRESS(ROW(U150),COLUMN(U150),4)))/1000</f>
        <v>#REF!</v>
      </c>
      <c r="H21" s="79" t="e">
        <f ca="1">INDIRECT(CONCATENATE("'",General!$C$12,"[",General!$C$13,"]transfer 3'!",ADDRESS(ROW(V150),COLUMN(V150),4)))/1000</f>
        <v>#REF!</v>
      </c>
      <c r="I21" s="79" t="e">
        <f ca="1">INDIRECT(CONCATENATE("'",General!$C$12,"[",General!$C$13,"]transfer 3'!",ADDRESS(ROW(W150),COLUMN(W150),4)))/1000</f>
        <v>#REF!</v>
      </c>
      <c r="J21" s="79" t="e">
        <f ca="1">INDIRECT(CONCATENATE("'",General!$C$12,"[",General!$C$13,"]transfer 3'!",ADDRESS(ROW(X150),COLUMN(X150),4)))/1000</f>
        <v>#REF!</v>
      </c>
      <c r="K21" s="80" t="e">
        <f ca="1">SUM(E21:J21)</f>
        <v>#REF!</v>
      </c>
    </row>
    <row r="22" spans="1:11" ht="18" customHeight="1" thickBot="1" x14ac:dyDescent="0.3">
      <c r="A22" s="197"/>
      <c r="B22" s="37" t="s">
        <v>185</v>
      </c>
      <c r="C22" s="116" t="s">
        <v>186</v>
      </c>
      <c r="D22" s="117" t="s">
        <v>47</v>
      </c>
      <c r="E22" s="82" t="e">
        <f ca="1">INDIRECT(CONCATENATE("'",General!$C$12,"[",General!$C$13,"]transfer 3'!",ADDRESS(ROW(S154),COLUMN(S154),4)))/1000</f>
        <v>#REF!</v>
      </c>
      <c r="F22" s="82" t="e">
        <f ca="1">INDIRECT(CONCATENATE("'",General!$C$12,"[",General!$C$13,"]transfer 3'!",ADDRESS(ROW(T154),COLUMN(T154),4)))/1000</f>
        <v>#REF!</v>
      </c>
      <c r="G22" s="82" t="e">
        <f ca="1">INDIRECT(CONCATENATE("'",General!$C$12,"[",General!$C$13,"]transfer 3'!",ADDRESS(ROW(U154),COLUMN(U154),4)))/1000</f>
        <v>#REF!</v>
      </c>
      <c r="H22" s="82" t="e">
        <f ca="1">INDIRECT(CONCATENATE("'",General!$C$12,"[",General!$C$13,"]transfer 3'!",ADDRESS(ROW(V154),COLUMN(V154),4)))/1000</f>
        <v>#REF!</v>
      </c>
      <c r="I22" s="82" t="e">
        <f ca="1">INDIRECT(CONCATENATE("'",General!$C$12,"[",General!$C$13,"]transfer 3'!",ADDRESS(ROW(W154),COLUMN(W154),4)))/1000</f>
        <v>#REF!</v>
      </c>
      <c r="J22" s="82" t="e">
        <f ca="1">INDIRECT(CONCATENATE("'",General!$C$12,"[",General!$C$13,"]transfer 3'!",ADDRESS(ROW(X154),COLUMN(X154),4)))/1000</f>
        <v>#REF!</v>
      </c>
      <c r="K22" s="118" t="e">
        <f ca="1">SUM(E22:J22)</f>
        <v>#REF!</v>
      </c>
    </row>
    <row r="23" spans="1:11" ht="18" customHeight="1" x14ac:dyDescent="0.25">
      <c r="A23" s="190" t="s">
        <v>35</v>
      </c>
      <c r="B23" s="36" t="s">
        <v>76</v>
      </c>
      <c r="C23" s="32" t="s">
        <v>180</v>
      </c>
      <c r="D23" s="31" t="s">
        <v>36</v>
      </c>
      <c r="E23" s="77" t="e">
        <f t="shared" ref="E23:J23" ca="1" si="1">INDIRECT(CONCATENATE("'Energy &amp; Air ",E$38,"'!b13"))</f>
        <v>#REF!</v>
      </c>
      <c r="F23" s="77" t="e">
        <f t="shared" ca="1" si="1"/>
        <v>#REF!</v>
      </c>
      <c r="G23" s="77" t="e">
        <f t="shared" ca="1" si="1"/>
        <v>#REF!</v>
      </c>
      <c r="H23" s="77" t="e">
        <f t="shared" ca="1" si="1"/>
        <v>#REF!</v>
      </c>
      <c r="I23" s="77" t="e">
        <f t="shared" ca="1" si="1"/>
        <v>#REF!</v>
      </c>
      <c r="J23" s="77" t="e">
        <f t="shared" ca="1" si="1"/>
        <v>#REF!</v>
      </c>
      <c r="K23" s="78" t="e">
        <f t="shared" ca="1" si="0"/>
        <v>#REF!</v>
      </c>
    </row>
    <row r="24" spans="1:11" ht="18" customHeight="1" x14ac:dyDescent="0.25">
      <c r="A24" s="191"/>
      <c r="B24" s="37" t="s">
        <v>77</v>
      </c>
      <c r="C24" s="7" t="s">
        <v>95</v>
      </c>
      <c r="D24" s="26"/>
      <c r="E24" s="61"/>
      <c r="F24" s="61"/>
      <c r="G24" s="61"/>
      <c r="H24" s="61"/>
      <c r="I24" s="61"/>
      <c r="J24" s="61"/>
      <c r="K24" s="76"/>
    </row>
    <row r="25" spans="1:11" ht="40.15" customHeight="1" x14ac:dyDescent="0.25">
      <c r="A25" s="191"/>
      <c r="B25" s="37" t="s">
        <v>78</v>
      </c>
      <c r="C25" s="58" t="s">
        <v>119</v>
      </c>
      <c r="D25" s="26" t="s">
        <v>36</v>
      </c>
      <c r="E25" s="79" t="e">
        <f ca="1">INDIRECT(CONCATENATE("'Energy &amp; Air ",E$38,"'!g23"))</f>
        <v>#REF!</v>
      </c>
      <c r="F25" s="79" t="e">
        <f t="shared" ref="F25:J25" ca="1" si="2">INDIRECT(CONCATENATE("'Energy &amp; Air ",F$38,"'!g23"))</f>
        <v>#REF!</v>
      </c>
      <c r="G25" s="79" t="e">
        <f t="shared" ca="1" si="2"/>
        <v>#REF!</v>
      </c>
      <c r="H25" s="79" t="e">
        <f t="shared" ca="1" si="2"/>
        <v>#REF!</v>
      </c>
      <c r="I25" s="79" t="e">
        <f t="shared" ca="1" si="2"/>
        <v>#REF!</v>
      </c>
      <c r="J25" s="79" t="e">
        <f t="shared" ca="1" si="2"/>
        <v>#REF!</v>
      </c>
      <c r="K25" s="80" t="e">
        <f t="shared" ca="1" si="0"/>
        <v>#REF!</v>
      </c>
    </row>
    <row r="26" spans="1:11" ht="18" customHeight="1" x14ac:dyDescent="0.25">
      <c r="A26" s="191"/>
      <c r="B26" s="37" t="s">
        <v>79</v>
      </c>
      <c r="C26" s="18" t="s">
        <v>113</v>
      </c>
      <c r="D26" s="26" t="s">
        <v>63</v>
      </c>
      <c r="E26" s="79" t="e">
        <f t="shared" ref="E26:J26" ca="1" si="3">INDIRECT(CONCATENATE("'Energy &amp; Air ",E$38,"'!g24"))</f>
        <v>#REF!</v>
      </c>
      <c r="F26" s="79" t="e">
        <f t="shared" ca="1" si="3"/>
        <v>#REF!</v>
      </c>
      <c r="G26" s="79" t="e">
        <f t="shared" ca="1" si="3"/>
        <v>#REF!</v>
      </c>
      <c r="H26" s="79" t="e">
        <f t="shared" ca="1" si="3"/>
        <v>#REF!</v>
      </c>
      <c r="I26" s="79" t="e">
        <f t="shared" ca="1" si="3"/>
        <v>#REF!</v>
      </c>
      <c r="J26" s="79" t="e">
        <f t="shared" ca="1" si="3"/>
        <v>#REF!</v>
      </c>
      <c r="K26" s="80" t="e">
        <f t="shared" ca="1" si="0"/>
        <v>#REF!</v>
      </c>
    </row>
    <row r="27" spans="1:11" ht="18" customHeight="1" x14ac:dyDescent="0.25">
      <c r="A27" s="191"/>
      <c r="B27" s="37" t="s">
        <v>108</v>
      </c>
      <c r="C27" s="7" t="s">
        <v>109</v>
      </c>
      <c r="D27" s="26" t="s">
        <v>63</v>
      </c>
      <c r="E27" s="79" t="e">
        <f t="shared" ref="E27:J27" ca="1" si="4">INDIRECT(CONCATENATE("'Energy &amp; Air ",E$38,"'!g25"))</f>
        <v>#REF!</v>
      </c>
      <c r="F27" s="79" t="e">
        <f t="shared" ca="1" si="4"/>
        <v>#REF!</v>
      </c>
      <c r="G27" s="79" t="e">
        <f t="shared" ca="1" si="4"/>
        <v>#REF!</v>
      </c>
      <c r="H27" s="79" t="e">
        <f t="shared" ca="1" si="4"/>
        <v>#REF!</v>
      </c>
      <c r="I27" s="79" t="e">
        <f t="shared" ca="1" si="4"/>
        <v>#REF!</v>
      </c>
      <c r="J27" s="79" t="e">
        <f t="shared" ca="1" si="4"/>
        <v>#REF!</v>
      </c>
      <c r="K27" s="80" t="e">
        <f t="shared" ca="1" si="0"/>
        <v>#REF!</v>
      </c>
    </row>
    <row r="28" spans="1:11" ht="18" customHeight="1" thickBot="1" x14ac:dyDescent="0.3">
      <c r="A28" s="192"/>
      <c r="B28" s="38" t="s">
        <v>110</v>
      </c>
      <c r="C28" s="34" t="s">
        <v>155</v>
      </c>
      <c r="D28" s="33" t="s">
        <v>63</v>
      </c>
      <c r="E28" s="98" t="e">
        <f ca="1">INDIRECT(CONCATENATE("'",General!$C$12,"[",General!$C$13,"]transfer 3'!",ADDRESS(ROW(S$17),COLUMN(S$17),4)))</f>
        <v>#REF!</v>
      </c>
      <c r="F28" s="98" t="e">
        <f ca="1">INDIRECT(CONCATENATE("'",General!$C$12,"[",General!$C$13,"]transfer 3'!",ADDRESS(ROW(T$17),COLUMN(T$17),4)))</f>
        <v>#REF!</v>
      </c>
      <c r="G28" s="98" t="e">
        <f ca="1">INDIRECT(CONCATENATE("'",General!$C$12,"[",General!$C$13,"]transfer 3'!",ADDRESS(ROW(U$17),COLUMN(U$17),4)))</f>
        <v>#REF!</v>
      </c>
      <c r="H28" s="98" t="e">
        <f ca="1">INDIRECT(CONCATENATE("'",General!$C$12,"[",General!$C$13,"]transfer 3'!",ADDRESS(ROW(V$17),COLUMN(V$17),4)))</f>
        <v>#REF!</v>
      </c>
      <c r="I28" s="98" t="e">
        <f ca="1">INDIRECT(CONCATENATE("'",General!$C$12,"[",General!$C$13,"]transfer 3'!",ADDRESS(ROW(W$17),COLUMN(W$17),4)))</f>
        <v>#REF!</v>
      </c>
      <c r="J28" s="98" t="e">
        <f ca="1">INDIRECT(CONCATENATE("'",General!$C$12,"[",General!$C$13,"]transfer 3'!",ADDRESS(ROW(X$17),COLUMN(X$17),4)))</f>
        <v>#REF!</v>
      </c>
      <c r="K28" s="84" t="e">
        <f t="shared" ca="1" si="0"/>
        <v>#REF!</v>
      </c>
    </row>
    <row r="29" spans="1:11" ht="18" customHeight="1" x14ac:dyDescent="0.25">
      <c r="A29" s="177" t="s">
        <v>37</v>
      </c>
      <c r="B29" s="42" t="s">
        <v>80</v>
      </c>
      <c r="C29" s="30" t="s">
        <v>38</v>
      </c>
      <c r="D29" s="28" t="s">
        <v>39</v>
      </c>
      <c r="E29" s="82" t="e">
        <f t="shared" ref="E29:J29" ca="1" si="5">INDIRECT(CONCATENATE("'Energy &amp; Air ",E$38,"'!g9"))</f>
        <v>#REF!</v>
      </c>
      <c r="F29" s="82" t="e">
        <f t="shared" ca="1" si="5"/>
        <v>#REF!</v>
      </c>
      <c r="G29" s="82" t="e">
        <f t="shared" ca="1" si="5"/>
        <v>#REF!</v>
      </c>
      <c r="H29" s="82" t="e">
        <f t="shared" ca="1" si="5"/>
        <v>#REF!</v>
      </c>
      <c r="I29" s="82" t="e">
        <f t="shared" ca="1" si="5"/>
        <v>#REF!</v>
      </c>
      <c r="J29" s="82" t="e">
        <f t="shared" ca="1" si="5"/>
        <v>#REF!</v>
      </c>
      <c r="K29" s="83" t="e">
        <f t="shared" ca="1" si="0"/>
        <v>#REF!</v>
      </c>
    </row>
    <row r="30" spans="1:11" ht="18" customHeight="1" x14ac:dyDescent="0.25">
      <c r="A30" s="178"/>
      <c r="B30" s="40" t="s">
        <v>81</v>
      </c>
      <c r="C30" s="7" t="s">
        <v>40</v>
      </c>
      <c r="D30" s="26" t="s">
        <v>39</v>
      </c>
      <c r="E30" s="79" t="e">
        <f t="shared" ref="E30:J30" ca="1" si="6">INDIRECT(CONCATENATE("'Energy &amp; Air ",E$38,"'!h9"))</f>
        <v>#REF!</v>
      </c>
      <c r="F30" s="79" t="e">
        <f t="shared" ca="1" si="6"/>
        <v>#REF!</v>
      </c>
      <c r="G30" s="79" t="e">
        <f t="shared" ca="1" si="6"/>
        <v>#REF!</v>
      </c>
      <c r="H30" s="79" t="e">
        <f t="shared" ca="1" si="6"/>
        <v>#REF!</v>
      </c>
      <c r="I30" s="79" t="e">
        <f t="shared" ca="1" si="6"/>
        <v>#REF!</v>
      </c>
      <c r="J30" s="79" t="e">
        <f t="shared" ca="1" si="6"/>
        <v>#REF!</v>
      </c>
      <c r="K30" s="80" t="e">
        <f t="shared" ca="1" si="0"/>
        <v>#REF!</v>
      </c>
    </row>
    <row r="31" spans="1:11" ht="18" customHeight="1" x14ac:dyDescent="0.25">
      <c r="A31" s="178"/>
      <c r="B31" s="40" t="s">
        <v>82</v>
      </c>
      <c r="C31" s="7" t="s">
        <v>42</v>
      </c>
      <c r="D31" s="26" t="s">
        <v>39</v>
      </c>
      <c r="E31" s="79" t="e">
        <f t="shared" ref="E31:J31" ca="1" si="7">INDIRECT(CONCATENATE("'Energy &amp; Air ",E$38,"'!g13"))</f>
        <v>#REF!</v>
      </c>
      <c r="F31" s="79" t="e">
        <f t="shared" ca="1" si="7"/>
        <v>#REF!</v>
      </c>
      <c r="G31" s="79" t="e">
        <f t="shared" ca="1" si="7"/>
        <v>#REF!</v>
      </c>
      <c r="H31" s="79" t="e">
        <f t="shared" ca="1" si="7"/>
        <v>#REF!</v>
      </c>
      <c r="I31" s="79" t="e">
        <f t="shared" ca="1" si="7"/>
        <v>#REF!</v>
      </c>
      <c r="J31" s="79" t="e">
        <f t="shared" ca="1" si="7"/>
        <v>#REF!</v>
      </c>
      <c r="K31" s="80" t="e">
        <f t="shared" ca="1" si="0"/>
        <v>#REF!</v>
      </c>
    </row>
    <row r="32" spans="1:11" ht="18" customHeight="1" x14ac:dyDescent="0.25">
      <c r="A32" s="178"/>
      <c r="B32" s="40" t="s">
        <v>91</v>
      </c>
      <c r="C32" s="25" t="s">
        <v>114</v>
      </c>
      <c r="D32" s="26" t="s">
        <v>39</v>
      </c>
      <c r="E32" s="79" t="e">
        <f ca="1">INDIRECT(CONCATENATE("'Energy &amp; Air ",E$38,"'!d13"))</f>
        <v>#REF!</v>
      </c>
      <c r="F32" s="79" t="e">
        <f ca="1">INDIRECT(CONCATENATE("'Energy &amp; Air ",F$38,"'!d13"))</f>
        <v>#REF!</v>
      </c>
      <c r="G32" s="79" t="e">
        <f t="shared" ref="G32:J32" ca="1" si="8">INDIRECT(CONCATENATE("'Energy &amp; Air ",G$38,"'!d13"))</f>
        <v>#REF!</v>
      </c>
      <c r="H32" s="79" t="e">
        <f t="shared" ca="1" si="8"/>
        <v>#REF!</v>
      </c>
      <c r="I32" s="79" t="e">
        <f t="shared" ca="1" si="8"/>
        <v>#REF!</v>
      </c>
      <c r="J32" s="79" t="e">
        <f t="shared" ca="1" si="8"/>
        <v>#REF!</v>
      </c>
      <c r="K32" s="80" t="e">
        <f t="shared" ca="1" si="0"/>
        <v>#REF!</v>
      </c>
    </row>
    <row r="33" spans="1:11" ht="18" customHeight="1" x14ac:dyDescent="0.25">
      <c r="A33" s="178"/>
      <c r="B33" s="40" t="s">
        <v>92</v>
      </c>
      <c r="C33" s="25" t="s">
        <v>115</v>
      </c>
      <c r="D33" s="26" t="s">
        <v>39</v>
      </c>
      <c r="E33" s="79" t="e">
        <f ca="1">INDIRECT(CONCATENATE("'Energy &amp; Air ",E$38,"'!e13"))</f>
        <v>#REF!</v>
      </c>
      <c r="F33" s="79" t="e">
        <f t="shared" ref="F33:J33" ca="1" si="9">INDIRECT(CONCATENATE("'Energy &amp; Air ",F$38,"'!e13"))</f>
        <v>#REF!</v>
      </c>
      <c r="G33" s="79" t="e">
        <f t="shared" ca="1" si="9"/>
        <v>#REF!</v>
      </c>
      <c r="H33" s="79" t="e">
        <f t="shared" ca="1" si="9"/>
        <v>#REF!</v>
      </c>
      <c r="I33" s="79" t="e">
        <f t="shared" ca="1" si="9"/>
        <v>#REF!</v>
      </c>
      <c r="J33" s="79" t="e">
        <f t="shared" ca="1" si="9"/>
        <v>#REF!</v>
      </c>
      <c r="K33" s="80" t="e">
        <f t="shared" ca="1" si="0"/>
        <v>#REF!</v>
      </c>
    </row>
    <row r="34" spans="1:11" ht="18" customHeight="1" x14ac:dyDescent="0.25">
      <c r="A34" s="178"/>
      <c r="B34" s="40" t="s">
        <v>93</v>
      </c>
      <c r="C34" s="25" t="s">
        <v>116</v>
      </c>
      <c r="D34" s="26" t="s">
        <v>39</v>
      </c>
      <c r="E34" s="79" t="e">
        <f ca="1">INDIRECT(CONCATENATE("'Energy &amp; Air ",E$38,"'!f13"))</f>
        <v>#REF!</v>
      </c>
      <c r="F34" s="79" t="e">
        <f t="shared" ref="F34:J34" ca="1" si="10">INDIRECT(CONCATENATE("'Energy &amp; Air ",F$38,"'!f13"))</f>
        <v>#REF!</v>
      </c>
      <c r="G34" s="79" t="e">
        <f t="shared" ca="1" si="10"/>
        <v>#REF!</v>
      </c>
      <c r="H34" s="79" t="e">
        <f t="shared" ca="1" si="10"/>
        <v>#REF!</v>
      </c>
      <c r="I34" s="79" t="e">
        <f t="shared" ca="1" si="10"/>
        <v>#REF!</v>
      </c>
      <c r="J34" s="79" t="e">
        <f t="shared" ca="1" si="10"/>
        <v>#REF!</v>
      </c>
      <c r="K34" s="80" t="e">
        <f t="shared" ca="1" si="0"/>
        <v>#REF!</v>
      </c>
    </row>
    <row r="35" spans="1:11" ht="18" customHeight="1" x14ac:dyDescent="0.25">
      <c r="A35" s="178"/>
      <c r="B35" s="40" t="s">
        <v>83</v>
      </c>
      <c r="C35" s="7" t="s">
        <v>43</v>
      </c>
      <c r="D35" s="26" t="s">
        <v>39</v>
      </c>
      <c r="E35" s="79" t="e">
        <f t="shared" ref="E35:J35" ca="1" si="11">INDIRECT(CONCATENATE("'Energy &amp; Air ",E$38,"'!h13"))</f>
        <v>#REF!</v>
      </c>
      <c r="F35" s="79" t="e">
        <f t="shared" ca="1" si="11"/>
        <v>#REF!</v>
      </c>
      <c r="G35" s="79" t="e">
        <f t="shared" ca="1" si="11"/>
        <v>#REF!</v>
      </c>
      <c r="H35" s="79" t="e">
        <f t="shared" ca="1" si="11"/>
        <v>#REF!</v>
      </c>
      <c r="I35" s="79" t="e">
        <f t="shared" ca="1" si="11"/>
        <v>#REF!</v>
      </c>
      <c r="J35" s="79" t="e">
        <f t="shared" ca="1" si="11"/>
        <v>#REF!</v>
      </c>
      <c r="K35" s="80" t="e">
        <f t="shared" ca="1" si="0"/>
        <v>#REF!</v>
      </c>
    </row>
    <row r="36" spans="1:11" ht="18" customHeight="1" thickBot="1" x14ac:dyDescent="0.3">
      <c r="A36" s="180"/>
      <c r="B36" s="43" t="s">
        <v>84</v>
      </c>
      <c r="C36" s="34" t="s">
        <v>41</v>
      </c>
      <c r="D36" s="33" t="s">
        <v>129</v>
      </c>
      <c r="E36" s="81" t="e">
        <f t="shared" ref="E36:J36" ca="1" si="12">INDIRECT(CONCATENATE("'Energy &amp; Air ",E$38,"'!c13"))/2000</f>
        <v>#REF!</v>
      </c>
      <c r="F36" s="81" t="e">
        <f t="shared" ca="1" si="12"/>
        <v>#REF!</v>
      </c>
      <c r="G36" s="81" t="e">
        <f t="shared" ca="1" si="12"/>
        <v>#REF!</v>
      </c>
      <c r="H36" s="81" t="e">
        <f t="shared" ca="1" si="12"/>
        <v>#REF!</v>
      </c>
      <c r="I36" s="81" t="e">
        <f t="shared" ca="1" si="12"/>
        <v>#REF!</v>
      </c>
      <c r="J36" s="81" t="e">
        <f t="shared" ca="1" si="12"/>
        <v>#REF!</v>
      </c>
      <c r="K36" s="84" t="e">
        <f t="shared" ca="1" si="0"/>
        <v>#REF!</v>
      </c>
    </row>
    <row r="37" spans="1:11" ht="30.6" customHeight="1" thickBot="1" x14ac:dyDescent="0.3">
      <c r="A37" s="171" t="s">
        <v>85</v>
      </c>
      <c r="B37" s="172"/>
      <c r="C37" s="173" t="s">
        <v>86</v>
      </c>
      <c r="D37" s="174"/>
      <c r="E37" s="174"/>
      <c r="F37" s="174"/>
      <c r="G37" s="174"/>
      <c r="H37" s="174"/>
      <c r="I37" s="174"/>
      <c r="J37" s="174"/>
      <c r="K37" s="175"/>
    </row>
    <row r="38" spans="1:11" x14ac:dyDescent="0.25">
      <c r="A38" s="54"/>
      <c r="E38" s="46">
        <v>1</v>
      </c>
      <c r="F38" s="46">
        <v>2</v>
      </c>
      <c r="G38" s="46">
        <v>3</v>
      </c>
      <c r="H38" s="46">
        <v>4</v>
      </c>
      <c r="I38" s="46">
        <v>5</v>
      </c>
      <c r="J38" s="46">
        <v>6</v>
      </c>
    </row>
    <row r="39" spans="1:11" x14ac:dyDescent="0.25">
      <c r="A39" s="54" t="s">
        <v>130</v>
      </c>
      <c r="B39" s="67"/>
      <c r="C39" s="54"/>
      <c r="F39" s="193" t="s">
        <v>154</v>
      </c>
      <c r="G39" s="193"/>
      <c r="H39" s="193"/>
      <c r="I39" s="193"/>
      <c r="J39" s="193"/>
      <c r="K39" s="193"/>
    </row>
    <row r="40" spans="1:11" x14ac:dyDescent="0.25">
      <c r="A40" s="54" t="s">
        <v>49</v>
      </c>
      <c r="F40" s="194"/>
      <c r="G40" s="194"/>
      <c r="H40" s="194"/>
      <c r="I40" s="194"/>
      <c r="J40" s="194"/>
      <c r="K40" s="194"/>
    </row>
    <row r="41" spans="1:11" x14ac:dyDescent="0.25">
      <c r="A41" s="54" t="s">
        <v>48</v>
      </c>
      <c r="D41" s="162" t="s">
        <v>103</v>
      </c>
      <c r="E41" s="163"/>
      <c r="F41" s="163"/>
      <c r="G41" s="163"/>
      <c r="H41" s="163"/>
      <c r="I41" s="163"/>
      <c r="J41" s="163"/>
      <c r="K41" s="164"/>
    </row>
    <row r="42" spans="1:11" x14ac:dyDescent="0.25">
      <c r="A42" s="54" t="s">
        <v>50</v>
      </c>
      <c r="D42" s="165"/>
      <c r="E42" s="166"/>
      <c r="F42" s="166"/>
      <c r="G42" s="166"/>
      <c r="H42" s="166"/>
      <c r="I42" s="166"/>
      <c r="J42" s="166"/>
      <c r="K42" s="167"/>
    </row>
    <row r="43" spans="1:11" x14ac:dyDescent="0.25">
      <c r="A43" s="54" t="s">
        <v>96</v>
      </c>
      <c r="D43" s="165"/>
      <c r="E43" s="166"/>
      <c r="F43" s="166"/>
      <c r="G43" s="166"/>
      <c r="H43" s="166"/>
      <c r="I43" s="166"/>
      <c r="J43" s="166"/>
      <c r="K43" s="167"/>
    </row>
    <row r="44" spans="1:11" x14ac:dyDescent="0.25">
      <c r="A44" s="54" t="s">
        <v>64</v>
      </c>
      <c r="B44" s="13"/>
      <c r="C44" s="13"/>
      <c r="D44" s="168"/>
      <c r="E44" s="169"/>
      <c r="F44" s="169"/>
      <c r="G44" s="169"/>
      <c r="H44" s="169"/>
      <c r="I44" s="169"/>
      <c r="J44" s="169"/>
      <c r="K44" s="170"/>
    </row>
    <row r="45" spans="1:11" x14ac:dyDescent="0.25">
      <c r="A45" s="5"/>
      <c r="B45" s="65"/>
      <c r="C45" s="65"/>
      <c r="D45" s="65"/>
      <c r="E45" s="65"/>
      <c r="F45" s="65"/>
      <c r="G45" s="65"/>
      <c r="H45" s="65"/>
      <c r="I45" s="5"/>
      <c r="J45" s="5"/>
      <c r="K45" s="5"/>
    </row>
    <row r="46" spans="1:11" x14ac:dyDescent="0.25">
      <c r="A46" s="5"/>
      <c r="B46" s="65"/>
      <c r="C46" s="65"/>
      <c r="D46" s="65"/>
      <c r="E46" s="65"/>
      <c r="F46" s="65"/>
      <c r="G46" s="65"/>
      <c r="H46" s="65"/>
      <c r="I46" s="5"/>
      <c r="J46" s="5"/>
      <c r="K46" s="5"/>
    </row>
    <row r="47" spans="1:11" x14ac:dyDescent="0.25">
      <c r="A47" s="5"/>
      <c r="B47" s="5"/>
      <c r="C47" s="5"/>
      <c r="D47" s="5"/>
      <c r="E47" s="5"/>
      <c r="F47" s="5"/>
      <c r="G47" s="5"/>
      <c r="H47" s="5"/>
      <c r="I47" s="5"/>
      <c r="J47" s="5"/>
      <c r="K47" s="5"/>
    </row>
    <row r="48" spans="1:11" x14ac:dyDescent="0.25">
      <c r="A48" s="66"/>
      <c r="B48" s="5"/>
      <c r="C48" s="5"/>
      <c r="D48" s="5"/>
      <c r="E48" s="5"/>
      <c r="F48" s="5"/>
      <c r="G48" s="5"/>
      <c r="H48" s="5"/>
      <c r="I48" s="5"/>
      <c r="J48" s="5"/>
      <c r="K48" s="5"/>
    </row>
    <row r="49" spans="1:11" x14ac:dyDescent="0.25">
      <c r="A49" s="5"/>
      <c r="B49" s="5"/>
      <c r="C49" s="5"/>
      <c r="D49" s="5"/>
      <c r="E49" s="5"/>
      <c r="F49" s="5"/>
      <c r="G49" s="5"/>
      <c r="H49" s="5"/>
      <c r="I49" s="5"/>
      <c r="J49" s="5"/>
      <c r="K49" s="5"/>
    </row>
    <row r="50" spans="1:11" x14ac:dyDescent="0.25">
      <c r="A50" s="5"/>
      <c r="B50" s="5"/>
      <c r="C50" s="5"/>
      <c r="D50" s="5"/>
      <c r="E50" s="5"/>
      <c r="F50" s="5"/>
      <c r="G50" s="5"/>
      <c r="H50" s="5"/>
      <c r="I50" s="5"/>
      <c r="J50" s="5"/>
      <c r="K50" s="5"/>
    </row>
    <row r="51" spans="1:11" x14ac:dyDescent="0.25">
      <c r="A51" s="5"/>
      <c r="B51" s="5"/>
      <c r="C51" s="5"/>
      <c r="D51" s="5"/>
      <c r="E51" s="5"/>
      <c r="F51" s="5"/>
      <c r="G51" s="5"/>
      <c r="H51" s="5"/>
      <c r="I51" s="5"/>
      <c r="J51" s="5"/>
      <c r="K51" s="5"/>
    </row>
    <row r="52" spans="1:11" x14ac:dyDescent="0.25">
      <c r="A52" s="5"/>
      <c r="B52" s="5"/>
      <c r="C52" s="5"/>
      <c r="D52" s="5"/>
      <c r="E52" s="5"/>
      <c r="F52" s="5"/>
      <c r="G52" s="5"/>
      <c r="H52" s="5"/>
      <c r="I52" s="5"/>
      <c r="J52" s="5"/>
      <c r="K52" s="5"/>
    </row>
    <row r="53" spans="1:11" x14ac:dyDescent="0.25">
      <c r="A53" s="5"/>
      <c r="B53" s="5"/>
      <c r="C53" s="5"/>
      <c r="D53" s="5"/>
      <c r="E53" s="5"/>
      <c r="F53" s="5"/>
      <c r="G53" s="5"/>
      <c r="H53" s="5"/>
      <c r="I53" s="5"/>
      <c r="J53" s="5"/>
      <c r="K53" s="5"/>
    </row>
    <row r="54" spans="1:11" x14ac:dyDescent="0.25">
      <c r="A54" s="5"/>
      <c r="B54" s="5"/>
      <c r="C54" s="5"/>
      <c r="D54" s="5"/>
      <c r="E54" s="5"/>
      <c r="F54" s="5"/>
      <c r="G54" s="5"/>
      <c r="H54" s="5"/>
      <c r="I54" s="5"/>
      <c r="J54" s="5"/>
      <c r="K54" s="5"/>
    </row>
    <row r="55" spans="1:11" x14ac:dyDescent="0.25">
      <c r="A55" s="5"/>
      <c r="B55" s="5"/>
      <c r="C55" s="5"/>
      <c r="D55" s="5"/>
      <c r="E55" s="5"/>
      <c r="F55" s="5"/>
      <c r="G55" s="5"/>
      <c r="H55" s="5"/>
      <c r="I55" s="5"/>
      <c r="J55" s="5"/>
      <c r="K55" s="5"/>
    </row>
    <row r="56" spans="1:11" x14ac:dyDescent="0.25">
      <c r="A56" s="5"/>
      <c r="B56" s="5"/>
      <c r="C56" s="5"/>
      <c r="D56" s="5"/>
      <c r="E56" s="5"/>
      <c r="F56" s="5"/>
      <c r="G56" s="5"/>
      <c r="H56" s="5"/>
      <c r="I56" s="5"/>
      <c r="J56" s="5"/>
      <c r="K56" s="5"/>
    </row>
    <row r="57" spans="1:11" x14ac:dyDescent="0.25">
      <c r="A57" s="5"/>
      <c r="B57" s="5"/>
      <c r="C57" s="5"/>
      <c r="D57" s="5"/>
      <c r="E57" s="5"/>
      <c r="F57" s="5"/>
      <c r="G57" s="5"/>
      <c r="H57" s="5"/>
      <c r="I57" s="5"/>
      <c r="J57" s="5"/>
      <c r="K57" s="5"/>
    </row>
    <row r="58" spans="1:11" x14ac:dyDescent="0.25">
      <c r="A58" s="5"/>
      <c r="B58" s="5"/>
      <c r="C58" s="5"/>
      <c r="D58" s="5"/>
      <c r="E58" s="5"/>
      <c r="F58" s="5"/>
      <c r="G58" s="5"/>
      <c r="H58" s="5"/>
      <c r="I58" s="5"/>
      <c r="J58" s="5"/>
      <c r="K58" s="5"/>
    </row>
    <row r="59" spans="1:11" x14ac:dyDescent="0.25">
      <c r="A59" s="5"/>
      <c r="B59" s="5"/>
      <c r="C59" s="5"/>
      <c r="D59" s="5"/>
      <c r="E59" s="5"/>
      <c r="F59" s="5"/>
      <c r="G59" s="5"/>
      <c r="H59" s="5"/>
      <c r="I59" s="5"/>
      <c r="J59" s="5"/>
      <c r="K59" s="5"/>
    </row>
    <row r="60" spans="1:11" x14ac:dyDescent="0.25">
      <c r="A60" s="5"/>
      <c r="B60" s="5"/>
      <c r="C60" s="5"/>
      <c r="D60" s="5"/>
      <c r="E60" s="5"/>
      <c r="F60" s="5"/>
      <c r="G60" s="5"/>
      <c r="H60" s="5"/>
      <c r="I60" s="5"/>
      <c r="J60" s="5"/>
      <c r="K60" s="5"/>
    </row>
    <row r="61" spans="1:11" x14ac:dyDescent="0.25">
      <c r="A61" s="5"/>
      <c r="B61" s="5"/>
      <c r="C61" s="5"/>
      <c r="D61" s="5"/>
      <c r="E61" s="5"/>
      <c r="F61" s="5"/>
      <c r="G61" s="5"/>
      <c r="H61" s="5"/>
      <c r="I61" s="5"/>
      <c r="J61" s="5"/>
      <c r="K61" s="5"/>
    </row>
    <row r="62" spans="1:11" x14ac:dyDescent="0.25">
      <c r="A62" s="5"/>
      <c r="B62" s="5"/>
      <c r="C62" s="5"/>
      <c r="D62" s="5"/>
      <c r="E62" s="5"/>
      <c r="F62" s="5"/>
      <c r="G62" s="5"/>
      <c r="H62" s="5"/>
      <c r="I62" s="5"/>
      <c r="J62" s="5"/>
      <c r="K62" s="5"/>
    </row>
    <row r="63" spans="1:11" x14ac:dyDescent="0.25">
      <c r="A63" s="5"/>
      <c r="B63" s="5"/>
      <c r="C63" s="5"/>
      <c r="D63" s="5"/>
      <c r="E63" s="5"/>
      <c r="F63" s="5"/>
      <c r="G63" s="5"/>
      <c r="H63" s="5"/>
      <c r="I63" s="5"/>
      <c r="J63" s="5"/>
      <c r="K63" s="5"/>
    </row>
    <row r="64" spans="1:11" x14ac:dyDescent="0.25">
      <c r="A64" s="5"/>
      <c r="B64" s="5"/>
      <c r="C64" s="5"/>
      <c r="D64" s="5"/>
      <c r="E64" s="5"/>
      <c r="F64" s="5"/>
      <c r="G64" s="5"/>
      <c r="H64" s="5"/>
      <c r="I64" s="5"/>
      <c r="J64" s="5"/>
      <c r="K64" s="5"/>
    </row>
    <row r="65" spans="1:11" x14ac:dyDescent="0.25">
      <c r="A65" s="5"/>
      <c r="B65" s="5"/>
      <c r="C65" s="5"/>
      <c r="D65" s="5"/>
      <c r="E65" s="5"/>
      <c r="F65" s="5"/>
      <c r="G65" s="5"/>
      <c r="H65" s="5"/>
      <c r="I65" s="5"/>
      <c r="J65" s="5"/>
      <c r="K65" s="5"/>
    </row>
    <row r="66" spans="1:11" x14ac:dyDescent="0.25">
      <c r="A66" s="5"/>
      <c r="B66" s="5"/>
      <c r="C66" s="5"/>
      <c r="D66" s="5"/>
      <c r="E66" s="5"/>
      <c r="F66" s="5"/>
      <c r="G66" s="5"/>
      <c r="H66" s="5"/>
      <c r="I66" s="5"/>
      <c r="J66" s="5"/>
      <c r="K66" s="5"/>
    </row>
    <row r="67" spans="1:11" x14ac:dyDescent="0.25">
      <c r="A67" s="5"/>
      <c r="B67" s="5"/>
      <c r="C67" s="5"/>
      <c r="D67" s="5"/>
      <c r="E67" s="5"/>
      <c r="F67" s="5"/>
      <c r="G67" s="5"/>
      <c r="H67" s="5"/>
      <c r="I67" s="5"/>
      <c r="J67" s="5"/>
      <c r="K67" s="5"/>
    </row>
    <row r="68" spans="1:11" x14ac:dyDescent="0.25">
      <c r="A68" s="5"/>
      <c r="B68" s="5"/>
      <c r="C68" s="5"/>
      <c r="D68" s="5"/>
      <c r="E68" s="5"/>
      <c r="F68" s="5"/>
      <c r="G68" s="5"/>
      <c r="H68" s="5"/>
      <c r="I68" s="5"/>
      <c r="J68" s="5"/>
      <c r="K68" s="5"/>
    </row>
    <row r="69" spans="1:11" x14ac:dyDescent="0.25">
      <c r="A69" s="5"/>
      <c r="B69" s="5"/>
      <c r="C69" s="5"/>
      <c r="D69" s="5"/>
      <c r="E69" s="5"/>
      <c r="F69" s="5"/>
      <c r="G69" s="5"/>
      <c r="H69" s="5"/>
      <c r="I69" s="5"/>
      <c r="J69" s="5"/>
      <c r="K69" s="5"/>
    </row>
    <row r="70" spans="1:11" x14ac:dyDescent="0.25">
      <c r="A70" s="5"/>
      <c r="B70" s="5"/>
      <c r="C70" s="5"/>
      <c r="D70" s="5"/>
      <c r="E70" s="5"/>
      <c r="F70" s="5"/>
      <c r="G70" s="5"/>
      <c r="H70" s="5"/>
      <c r="I70" s="5"/>
      <c r="J70" s="5"/>
      <c r="K70" s="5"/>
    </row>
    <row r="71" spans="1:11" x14ac:dyDescent="0.25">
      <c r="A71" s="5"/>
      <c r="B71" s="5"/>
      <c r="C71" s="5"/>
      <c r="D71" s="5"/>
      <c r="E71" s="5"/>
      <c r="F71" s="5"/>
      <c r="G71" s="5"/>
      <c r="H71" s="5"/>
      <c r="I71" s="5"/>
      <c r="J71" s="5"/>
      <c r="K71" s="5"/>
    </row>
    <row r="72" spans="1:11" x14ac:dyDescent="0.25">
      <c r="A72" s="5"/>
      <c r="B72" s="5"/>
      <c r="C72" s="5"/>
      <c r="D72" s="5"/>
      <c r="E72" s="5"/>
      <c r="F72" s="5"/>
      <c r="G72" s="5"/>
      <c r="H72" s="5"/>
      <c r="I72" s="5"/>
      <c r="J72" s="5"/>
      <c r="K72" s="5"/>
    </row>
    <row r="73" spans="1:11" x14ac:dyDescent="0.25">
      <c r="A73" s="5"/>
      <c r="B73" s="5"/>
      <c r="C73" s="5"/>
      <c r="D73" s="5"/>
      <c r="E73" s="5"/>
      <c r="F73" s="5"/>
      <c r="G73" s="5"/>
      <c r="H73" s="5"/>
      <c r="I73" s="5"/>
      <c r="J73" s="5"/>
      <c r="K73" s="5"/>
    </row>
    <row r="74" spans="1:11" x14ac:dyDescent="0.25">
      <c r="A74" s="5"/>
      <c r="B74" s="5"/>
      <c r="C74" s="5"/>
      <c r="D74" s="5"/>
      <c r="E74" s="5"/>
      <c r="F74" s="5"/>
      <c r="G74" s="5"/>
      <c r="H74" s="5"/>
      <c r="I74" s="5"/>
      <c r="J74" s="5"/>
      <c r="K74" s="5"/>
    </row>
    <row r="75" spans="1:11" x14ac:dyDescent="0.25">
      <c r="A75" s="5"/>
      <c r="B75" s="5"/>
      <c r="C75" s="5"/>
      <c r="D75" s="5"/>
      <c r="E75" s="5"/>
      <c r="F75" s="5"/>
      <c r="G75" s="5"/>
      <c r="H75" s="5"/>
      <c r="I75" s="5"/>
      <c r="J75" s="5"/>
      <c r="K75" s="5"/>
    </row>
    <row r="76" spans="1:11" x14ac:dyDescent="0.25">
      <c r="A76" s="5"/>
      <c r="B76" s="5"/>
      <c r="C76" s="5"/>
      <c r="D76" s="5"/>
      <c r="E76" s="5"/>
      <c r="F76" s="5"/>
      <c r="G76" s="5"/>
      <c r="H76" s="5"/>
      <c r="I76" s="5"/>
      <c r="J76" s="5"/>
      <c r="K76" s="5"/>
    </row>
    <row r="77" spans="1:11" x14ac:dyDescent="0.25">
      <c r="A77" s="5"/>
      <c r="B77" s="5"/>
      <c r="C77" s="5"/>
      <c r="D77" s="5"/>
      <c r="E77" s="5"/>
      <c r="F77" s="5"/>
      <c r="G77" s="5"/>
      <c r="H77" s="5"/>
      <c r="I77" s="5"/>
      <c r="J77" s="5"/>
      <c r="K77" s="5"/>
    </row>
    <row r="78" spans="1:11" x14ac:dyDescent="0.25">
      <c r="A78" s="5"/>
      <c r="B78" s="5"/>
      <c r="C78" s="5"/>
      <c r="D78" s="5"/>
      <c r="E78" s="5"/>
      <c r="F78" s="5"/>
      <c r="G78" s="5"/>
      <c r="H78" s="5"/>
      <c r="I78" s="5"/>
      <c r="J78" s="5"/>
      <c r="K78" s="5"/>
    </row>
    <row r="79" spans="1:11" x14ac:dyDescent="0.25">
      <c r="A79" s="5"/>
      <c r="B79" s="5"/>
      <c r="C79" s="5"/>
      <c r="D79" s="5"/>
      <c r="E79" s="5"/>
      <c r="F79" s="5"/>
      <c r="G79" s="5"/>
      <c r="H79" s="5"/>
      <c r="I79" s="5"/>
      <c r="J79" s="5"/>
      <c r="K79" s="5"/>
    </row>
    <row r="80" spans="1:11" x14ac:dyDescent="0.25">
      <c r="A80" s="5"/>
      <c r="B80" s="5"/>
      <c r="C80" s="5"/>
      <c r="D80" s="5"/>
      <c r="E80" s="5"/>
      <c r="F80" s="5"/>
      <c r="G80" s="5"/>
      <c r="H80" s="5"/>
      <c r="I80" s="5"/>
      <c r="J80" s="5"/>
      <c r="K80" s="5"/>
    </row>
    <row r="81" spans="1:11" x14ac:dyDescent="0.25">
      <c r="A81" s="5"/>
      <c r="B81" s="5"/>
      <c r="C81" s="5"/>
      <c r="D81" s="5"/>
      <c r="E81" s="5"/>
      <c r="F81" s="5"/>
      <c r="G81" s="5"/>
      <c r="H81" s="5"/>
      <c r="I81" s="5"/>
      <c r="J81" s="5"/>
      <c r="K81" s="5"/>
    </row>
    <row r="82" spans="1:11" x14ac:dyDescent="0.25">
      <c r="A82" s="5"/>
      <c r="B82" s="5"/>
      <c r="C82" s="5"/>
      <c r="D82" s="5"/>
      <c r="E82" s="5"/>
      <c r="F82" s="5"/>
      <c r="G82" s="5"/>
      <c r="H82" s="5"/>
      <c r="I82" s="5"/>
      <c r="J82" s="5"/>
      <c r="K82" s="5"/>
    </row>
    <row r="83" spans="1:11" x14ac:dyDescent="0.25">
      <c r="A83" s="5"/>
      <c r="B83" s="5"/>
      <c r="C83" s="5"/>
      <c r="D83" s="5"/>
      <c r="E83" s="5"/>
      <c r="F83" s="5"/>
      <c r="G83" s="5"/>
      <c r="H83" s="5"/>
      <c r="I83" s="5"/>
      <c r="J83" s="5"/>
      <c r="K83" s="5"/>
    </row>
    <row r="84" spans="1:11" x14ac:dyDescent="0.25">
      <c r="A84" s="5"/>
      <c r="B84" s="5"/>
      <c r="C84" s="5"/>
      <c r="D84" s="5"/>
      <c r="E84" s="5"/>
      <c r="F84" s="5"/>
      <c r="G84" s="5"/>
      <c r="H84" s="5"/>
      <c r="I84" s="5"/>
      <c r="J84" s="5"/>
      <c r="K84" s="5"/>
    </row>
    <row r="85" spans="1:11" x14ac:dyDescent="0.25">
      <c r="A85" s="5"/>
      <c r="B85" s="5"/>
      <c r="C85" s="5"/>
      <c r="D85" s="5"/>
      <c r="E85" s="5"/>
      <c r="F85" s="5"/>
      <c r="G85" s="5"/>
      <c r="H85" s="5"/>
      <c r="I85" s="5"/>
      <c r="J85" s="5"/>
      <c r="K85" s="5"/>
    </row>
    <row r="86" spans="1:11" x14ac:dyDescent="0.25">
      <c r="A86" s="5"/>
      <c r="B86" s="5"/>
      <c r="C86" s="5"/>
      <c r="D86" s="5"/>
      <c r="E86" s="5"/>
      <c r="F86" s="5"/>
      <c r="G86" s="5"/>
      <c r="H86" s="5"/>
      <c r="I86" s="5"/>
      <c r="J86" s="5"/>
      <c r="K86" s="5"/>
    </row>
    <row r="87" spans="1:11" x14ac:dyDescent="0.25">
      <c r="A87" s="5"/>
      <c r="B87" s="5"/>
      <c r="C87" s="5"/>
      <c r="D87" s="5"/>
      <c r="E87" s="5"/>
      <c r="F87" s="5"/>
      <c r="G87" s="5"/>
      <c r="H87" s="5"/>
      <c r="I87" s="5"/>
      <c r="J87" s="5"/>
      <c r="K87" s="5"/>
    </row>
    <row r="88" spans="1:11" x14ac:dyDescent="0.25">
      <c r="A88" s="5"/>
      <c r="B88" s="5"/>
      <c r="C88" s="5"/>
      <c r="D88" s="5"/>
      <c r="E88" s="5"/>
      <c r="F88" s="5"/>
      <c r="G88" s="5"/>
      <c r="H88" s="5"/>
      <c r="I88" s="5"/>
      <c r="J88" s="5"/>
      <c r="K88" s="5"/>
    </row>
    <row r="89" spans="1:11" x14ac:dyDescent="0.25">
      <c r="A89" s="5"/>
      <c r="B89" s="5"/>
      <c r="C89" s="5"/>
      <c r="D89" s="5"/>
      <c r="E89" s="5"/>
      <c r="F89" s="5"/>
      <c r="G89" s="5"/>
      <c r="H89" s="5"/>
      <c r="I89" s="5"/>
      <c r="J89" s="5"/>
      <c r="K89" s="5"/>
    </row>
    <row r="90" spans="1:11" x14ac:dyDescent="0.25">
      <c r="A90" s="5"/>
      <c r="B90" s="5"/>
      <c r="C90" s="5"/>
      <c r="D90" s="5"/>
      <c r="E90" s="5"/>
      <c r="F90" s="5"/>
      <c r="G90" s="5"/>
      <c r="H90" s="5"/>
      <c r="I90" s="5"/>
      <c r="J90" s="5"/>
      <c r="K90" s="5"/>
    </row>
    <row r="91" spans="1:11" x14ac:dyDescent="0.25">
      <c r="A91" s="5"/>
      <c r="B91" s="5"/>
      <c r="C91" s="5"/>
      <c r="D91" s="5"/>
      <c r="E91" s="5"/>
      <c r="F91" s="5"/>
      <c r="G91" s="5"/>
      <c r="H91" s="5"/>
      <c r="I91" s="5"/>
      <c r="J91" s="5"/>
      <c r="K91" s="5"/>
    </row>
    <row r="92" spans="1:11" x14ac:dyDescent="0.25">
      <c r="A92" s="5"/>
      <c r="B92" s="5"/>
      <c r="C92" s="5"/>
      <c r="D92" s="5"/>
      <c r="E92" s="5"/>
      <c r="F92" s="5"/>
      <c r="G92" s="5"/>
      <c r="H92" s="5"/>
      <c r="I92" s="5"/>
      <c r="J92" s="5"/>
      <c r="K92" s="5"/>
    </row>
    <row r="93" spans="1:11" x14ac:dyDescent="0.25">
      <c r="A93" s="5"/>
      <c r="B93" s="5"/>
      <c r="C93" s="5"/>
      <c r="D93" s="5"/>
      <c r="E93" s="5"/>
      <c r="F93" s="5"/>
      <c r="G93" s="5"/>
      <c r="H93" s="5"/>
      <c r="I93" s="5"/>
      <c r="J93" s="5"/>
      <c r="K93" s="5"/>
    </row>
    <row r="94" spans="1:11" x14ac:dyDescent="0.25">
      <c r="A94" s="5"/>
      <c r="B94" s="5"/>
      <c r="C94" s="5"/>
      <c r="D94" s="5"/>
      <c r="E94" s="5"/>
      <c r="F94" s="5"/>
      <c r="G94" s="5"/>
      <c r="H94" s="5"/>
      <c r="I94" s="5"/>
      <c r="J94" s="5"/>
      <c r="K94" s="5"/>
    </row>
    <row r="95" spans="1:11" x14ac:dyDescent="0.25">
      <c r="A95" s="5"/>
      <c r="B95" s="5"/>
      <c r="C95" s="5"/>
      <c r="D95" s="5"/>
      <c r="E95" s="5"/>
      <c r="F95" s="5"/>
      <c r="G95" s="5"/>
      <c r="H95" s="5"/>
      <c r="I95" s="5"/>
      <c r="J95" s="5"/>
      <c r="K95" s="5"/>
    </row>
  </sheetData>
  <sheetProtection algorithmName="SHA-512" hashValue="fjyas2orragkjio8Cj0uH86PgbXEWBGG4dsaf7AWfmmDxbESejNFJci1f61dgHYrUXWE6g1ItGOi7U1uzT13Vg==" saltValue="lGdm0/vfLGN9hamzkqYpLQ==" spinCount="100000" sheet="1" formatCells="0" formatColumns="0" formatRows="0"/>
  <mergeCells count="13">
    <mergeCell ref="D41:K44"/>
    <mergeCell ref="A37:B37"/>
    <mergeCell ref="C37:K37"/>
    <mergeCell ref="A4:J4"/>
    <mergeCell ref="A7:A14"/>
    <mergeCell ref="A29:A36"/>
    <mergeCell ref="D5:D6"/>
    <mergeCell ref="A5:A6"/>
    <mergeCell ref="E5:K5"/>
    <mergeCell ref="B5:C6"/>
    <mergeCell ref="A23:A28"/>
    <mergeCell ref="F39:K40"/>
    <mergeCell ref="A15:A22"/>
  </mergeCells>
  <pageMargins left="0.7" right="0.7" top="0.50285714285714289" bottom="0.50285714285714289" header="0.3" footer="0.3"/>
  <pageSetup scale="66" orientation="landscape" r:id="rId1"/>
  <headerFoot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4" tint="0.59999389629810485"/>
  </sheetPr>
  <dimension ref="A1:BH84"/>
  <sheetViews>
    <sheetView zoomScaleNormal="100" zoomScalePageLayoutView="70" workbookViewId="0">
      <selection sqref="A1:J1"/>
    </sheetView>
  </sheetViews>
  <sheetFormatPr defaultColWidth="8.85546875" defaultRowHeight="15" x14ac:dyDescent="0.25"/>
  <cols>
    <col min="1" max="1" width="9" style="5" customWidth="1"/>
    <col min="2" max="5" width="8.85546875" style="5"/>
    <col min="6" max="6" width="8.85546875" style="5" customWidth="1"/>
    <col min="7" max="16384" width="8.85546875" style="5"/>
  </cols>
  <sheetData>
    <row r="1" spans="1:60" x14ac:dyDescent="0.25">
      <c r="A1" s="199" t="str">
        <f>General!$A$3</f>
        <v>Spreadsheets for Environmental Footprint Analysis (SEFA) Version 3.0, November 2019</v>
      </c>
      <c r="B1" s="199"/>
      <c r="C1" s="199"/>
      <c r="D1" s="199"/>
      <c r="E1" s="199"/>
      <c r="F1" s="199"/>
      <c r="G1" s="199"/>
      <c r="H1" s="199"/>
      <c r="I1" s="199"/>
      <c r="J1" s="199"/>
      <c r="K1" s="199" t="str">
        <f>General!$A$3</f>
        <v>Spreadsheets for Environmental Footprint Analysis (SEFA) Version 3.0, November 2019</v>
      </c>
      <c r="L1" s="199"/>
      <c r="M1" s="199"/>
      <c r="N1" s="199"/>
      <c r="O1" s="199"/>
      <c r="P1" s="199"/>
      <c r="Q1" s="199"/>
      <c r="R1" s="199"/>
      <c r="S1" s="199"/>
      <c r="T1" s="199"/>
      <c r="U1" s="199" t="str">
        <f>General!$A$3</f>
        <v>Spreadsheets for Environmental Footprint Analysis (SEFA) Version 3.0, November 2019</v>
      </c>
      <c r="V1" s="199"/>
      <c r="W1" s="199"/>
      <c r="X1" s="199"/>
      <c r="Y1" s="199"/>
      <c r="Z1" s="199"/>
      <c r="AA1" s="199"/>
      <c r="AB1" s="199"/>
      <c r="AC1" s="199"/>
      <c r="AD1" s="199"/>
      <c r="AE1" s="199" t="str">
        <f>General!$A$3</f>
        <v>Spreadsheets for Environmental Footprint Analysis (SEFA) Version 3.0, November 2019</v>
      </c>
      <c r="AF1" s="199"/>
      <c r="AG1" s="199"/>
      <c r="AH1" s="199"/>
      <c r="AI1" s="199"/>
      <c r="AJ1" s="199"/>
      <c r="AK1" s="199"/>
      <c r="AL1" s="199"/>
      <c r="AM1" s="199"/>
      <c r="AN1" s="199"/>
      <c r="AO1" s="199" t="str">
        <f>General!$A$3</f>
        <v>Spreadsheets for Environmental Footprint Analysis (SEFA) Version 3.0, November 2019</v>
      </c>
      <c r="AP1" s="199"/>
      <c r="AQ1" s="199"/>
      <c r="AR1" s="199"/>
      <c r="AS1" s="199"/>
      <c r="AT1" s="199"/>
      <c r="AU1" s="199"/>
      <c r="AV1" s="199"/>
      <c r="AW1" s="199"/>
      <c r="AX1" s="199"/>
      <c r="AY1" s="199" t="str">
        <f>General!$A$3</f>
        <v>Spreadsheets for Environmental Footprint Analysis (SEFA) Version 3.0, November 2019</v>
      </c>
      <c r="AZ1" s="199"/>
      <c r="BA1" s="199"/>
      <c r="BB1" s="199"/>
      <c r="BC1" s="199"/>
      <c r="BD1" s="199"/>
      <c r="BE1" s="199"/>
      <c r="BF1" s="199"/>
      <c r="BG1" s="199"/>
      <c r="BH1" s="199"/>
    </row>
    <row r="2" spans="1:60" x14ac:dyDescent="0.25">
      <c r="A2" s="199" t="str">
        <f>CONCATENATE(General!$C6," - ", General!$C7)</f>
        <v>&lt; Site Name &gt; - &lt; Remedy Name &gt;</v>
      </c>
      <c r="B2" s="199"/>
      <c r="C2" s="199"/>
      <c r="D2" s="199"/>
      <c r="E2" s="199"/>
      <c r="F2" s="199"/>
      <c r="G2" s="199"/>
      <c r="H2" s="199"/>
      <c r="I2" s="199"/>
      <c r="J2" s="199"/>
      <c r="K2" s="199" t="str">
        <f>CONCATENATE(General!$C6," - ", General!$C7)</f>
        <v>&lt; Site Name &gt; - &lt; Remedy Name &gt;</v>
      </c>
      <c r="L2" s="199"/>
      <c r="M2" s="199"/>
      <c r="N2" s="199"/>
      <c r="O2" s="199"/>
      <c r="P2" s="199"/>
      <c r="Q2" s="199"/>
      <c r="R2" s="199"/>
      <c r="S2" s="199"/>
      <c r="T2" s="199"/>
      <c r="U2" s="199" t="str">
        <f>CONCATENATE(General!$C6," - ", General!$C7)</f>
        <v>&lt; Site Name &gt; - &lt; Remedy Name &gt;</v>
      </c>
      <c r="V2" s="199"/>
      <c r="W2" s="199"/>
      <c r="X2" s="199"/>
      <c r="Y2" s="199"/>
      <c r="Z2" s="199"/>
      <c r="AA2" s="199"/>
      <c r="AB2" s="199"/>
      <c r="AC2" s="199"/>
      <c r="AD2" s="199"/>
      <c r="AE2" s="199" t="str">
        <f>CONCATENATE(General!$C6," - ", General!$C7)</f>
        <v>&lt; Site Name &gt; - &lt; Remedy Name &gt;</v>
      </c>
      <c r="AF2" s="199"/>
      <c r="AG2" s="199"/>
      <c r="AH2" s="199"/>
      <c r="AI2" s="199"/>
      <c r="AJ2" s="199"/>
      <c r="AK2" s="199"/>
      <c r="AL2" s="199"/>
      <c r="AM2" s="199"/>
      <c r="AN2" s="199"/>
      <c r="AO2" s="199" t="str">
        <f>CONCATENATE(General!$C6," - ", General!$C7)</f>
        <v>&lt; Site Name &gt; - &lt; Remedy Name &gt;</v>
      </c>
      <c r="AP2" s="199"/>
      <c r="AQ2" s="199"/>
      <c r="AR2" s="199"/>
      <c r="AS2" s="199"/>
      <c r="AT2" s="199"/>
      <c r="AU2" s="199"/>
      <c r="AV2" s="199"/>
      <c r="AW2" s="199"/>
      <c r="AX2" s="199"/>
      <c r="AY2" s="199" t="str">
        <f>CONCATENATE(General!$C6," - ", General!$C7)</f>
        <v>&lt; Site Name &gt; - &lt; Remedy Name &gt;</v>
      </c>
      <c r="AZ2" s="199"/>
      <c r="BA2" s="199"/>
      <c r="BB2" s="199"/>
      <c r="BC2" s="199"/>
      <c r="BD2" s="199"/>
      <c r="BE2" s="199"/>
      <c r="BF2" s="199"/>
      <c r="BG2" s="199"/>
      <c r="BH2" s="199"/>
    </row>
    <row r="3" spans="1:60" x14ac:dyDescent="0.25">
      <c r="A3" s="119"/>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row>
    <row r="58" spans="1:60" x14ac:dyDescent="0.25">
      <c r="A58"/>
      <c r="B58" s="3" t="str">
        <f>'All Energy &amp; Air'!B6</f>
        <v>Total Energy</v>
      </c>
      <c r="C58"/>
      <c r="D58"/>
      <c r="E58"/>
      <c r="F58"/>
      <c r="G58"/>
      <c r="H58"/>
      <c r="I58"/>
      <c r="J58"/>
      <c r="K58"/>
      <c r="L58" s="3" t="str">
        <f>'All Energy &amp; Air'!C6</f>
        <v>GHG</v>
      </c>
      <c r="M58"/>
      <c r="N58"/>
      <c r="O58"/>
      <c r="P58"/>
      <c r="Q58"/>
      <c r="R58"/>
      <c r="S58"/>
      <c r="T58"/>
      <c r="U58"/>
      <c r="V58" s="3" t="str">
        <f>'All Energy &amp; Air'!D6</f>
        <v>NOx</v>
      </c>
      <c r="W58"/>
      <c r="X58"/>
      <c r="Y58"/>
      <c r="Z58"/>
      <c r="AA58"/>
      <c r="AB58"/>
      <c r="AC58"/>
      <c r="AD58"/>
      <c r="AE58"/>
      <c r="AF58" s="3" t="str">
        <f>'All Energy &amp; Air'!E6</f>
        <v>SOx</v>
      </c>
      <c r="AG58"/>
      <c r="AH58"/>
      <c r="AI58"/>
      <c r="AJ58"/>
      <c r="AK58"/>
      <c r="AL58"/>
      <c r="AM58"/>
      <c r="AN58"/>
      <c r="AO58"/>
      <c r="AP58" s="3" t="str">
        <f>'All Energy &amp; Air'!F6</f>
        <v>PM</v>
      </c>
      <c r="AQ58"/>
      <c r="AR58"/>
      <c r="AS58"/>
      <c r="AT58"/>
      <c r="AU58"/>
      <c r="AV58"/>
      <c r="AW58"/>
      <c r="AX58"/>
      <c r="AY58"/>
      <c r="AZ58" s="3" t="str">
        <f>'All Energy &amp; Air'!H6</f>
        <v>HAPs</v>
      </c>
      <c r="BA58"/>
      <c r="BB58"/>
      <c r="BC58"/>
      <c r="BD58"/>
      <c r="BE58"/>
      <c r="BF58"/>
      <c r="BG58"/>
      <c r="BH58"/>
    </row>
    <row r="59" spans="1:60" x14ac:dyDescent="0.25">
      <c r="A59"/>
      <c r="B59" s="3" t="str">
        <f>'All Energy &amp; Air'!B7</f>
        <v>MMbtus</v>
      </c>
      <c r="C59"/>
      <c r="D59"/>
      <c r="E59"/>
      <c r="F59"/>
      <c r="G59"/>
      <c r="H59"/>
      <c r="I59"/>
      <c r="J59"/>
      <c r="K59"/>
      <c r="L59" s="3" t="s">
        <v>60</v>
      </c>
      <c r="M59"/>
      <c r="N59"/>
      <c r="O59"/>
      <c r="P59"/>
      <c r="Q59"/>
      <c r="R59"/>
      <c r="S59"/>
      <c r="T59"/>
      <c r="U59"/>
      <c r="V59" s="3" t="str">
        <f>'All Energy &amp; Air'!D7</f>
        <v xml:space="preserve">lbs </v>
      </c>
      <c r="W59"/>
      <c r="X59"/>
      <c r="Y59"/>
      <c r="Z59"/>
      <c r="AA59"/>
      <c r="AB59"/>
      <c r="AC59"/>
      <c r="AD59"/>
      <c r="AE59"/>
      <c r="AF59" s="3" t="str">
        <f>'All Energy &amp; Air'!E7</f>
        <v xml:space="preserve">lbs </v>
      </c>
      <c r="AG59"/>
      <c r="AH59"/>
      <c r="AI59"/>
      <c r="AJ59"/>
      <c r="AK59"/>
      <c r="AL59"/>
      <c r="AM59"/>
      <c r="AN59"/>
      <c r="AO59"/>
      <c r="AP59" s="3" t="str">
        <f>'All Energy &amp; Air'!F7</f>
        <v xml:space="preserve">lbs </v>
      </c>
      <c r="AQ59"/>
      <c r="AR59"/>
      <c r="AS59"/>
      <c r="AT59"/>
      <c r="AU59"/>
      <c r="AV59"/>
      <c r="AW59"/>
      <c r="AX59"/>
      <c r="AY59"/>
      <c r="AZ59" s="3" t="str">
        <f>'All Energy &amp; Air'!H7</f>
        <v xml:space="preserve">lbs </v>
      </c>
      <c r="BA59"/>
      <c r="BB59"/>
      <c r="BC59"/>
      <c r="BD59"/>
      <c r="BE59"/>
      <c r="BF59"/>
      <c r="BG59"/>
      <c r="BH59"/>
    </row>
    <row r="60" spans="1:60" x14ac:dyDescent="0.25">
      <c r="A60"/>
      <c r="B60"/>
      <c r="C60" t="str">
        <f>General!$C$18</f>
        <v>&lt; Component 1 &gt;</v>
      </c>
      <c r="D60" t="str">
        <f>General!$C$19</f>
        <v>&lt; Component 2 &gt;</v>
      </c>
      <c r="E60" t="str">
        <f>General!$C$20</f>
        <v>&lt; Component 3 &gt;</v>
      </c>
      <c r="F60" t="str">
        <f>General!$C$21</f>
        <v>&lt; Component 4 &gt;</v>
      </c>
      <c r="G60" t="str">
        <f>General!$C$22</f>
        <v>&lt; Component 5 &gt;</v>
      </c>
      <c r="H60" t="str">
        <f>General!$C$23</f>
        <v>&lt; Component 6 &gt;</v>
      </c>
      <c r="I60" t="s">
        <v>44</v>
      </c>
      <c r="J60"/>
      <c r="K60"/>
      <c r="L60"/>
      <c r="M60" t="str">
        <f>General!$C$18</f>
        <v>&lt; Component 1 &gt;</v>
      </c>
      <c r="N60" t="str">
        <f>General!$C$19</f>
        <v>&lt; Component 2 &gt;</v>
      </c>
      <c r="O60" t="str">
        <f>General!$C$20</f>
        <v>&lt; Component 3 &gt;</v>
      </c>
      <c r="P60" t="str">
        <f>General!$C$21</f>
        <v>&lt; Component 4 &gt;</v>
      </c>
      <c r="Q60" t="str">
        <f>General!$C$22</f>
        <v>&lt; Component 5 &gt;</v>
      </c>
      <c r="R60" t="str">
        <f>General!$C$23</f>
        <v>&lt; Component 6 &gt;</v>
      </c>
      <c r="S60" t="s">
        <v>44</v>
      </c>
      <c r="T60"/>
      <c r="U60"/>
      <c r="V60"/>
      <c r="W60" t="str">
        <f>General!$C$18</f>
        <v>&lt; Component 1 &gt;</v>
      </c>
      <c r="X60" t="str">
        <f>General!$C$19</f>
        <v>&lt; Component 2 &gt;</v>
      </c>
      <c r="Y60" t="str">
        <f>General!$C$20</f>
        <v>&lt; Component 3 &gt;</v>
      </c>
      <c r="Z60" t="str">
        <f>General!$C$21</f>
        <v>&lt; Component 4 &gt;</v>
      </c>
      <c r="AA60" t="str">
        <f>General!$C$22</f>
        <v>&lt; Component 5 &gt;</v>
      </c>
      <c r="AB60" t="str">
        <f>General!$C$23</f>
        <v>&lt; Component 6 &gt;</v>
      </c>
      <c r="AC60" t="s">
        <v>44</v>
      </c>
      <c r="AD60"/>
      <c r="AE60"/>
      <c r="AF60"/>
      <c r="AG60" t="str">
        <f>General!$C$18</f>
        <v>&lt; Component 1 &gt;</v>
      </c>
      <c r="AH60" t="str">
        <f>General!$C$19</f>
        <v>&lt; Component 2 &gt;</v>
      </c>
      <c r="AI60" t="str">
        <f>General!$C$20</f>
        <v>&lt; Component 3 &gt;</v>
      </c>
      <c r="AJ60" t="str">
        <f>General!$C$21</f>
        <v>&lt; Component 4 &gt;</v>
      </c>
      <c r="AK60" t="str">
        <f>General!$C$22</f>
        <v>&lt; Component 5 &gt;</v>
      </c>
      <c r="AL60" t="str">
        <f>General!$C$23</f>
        <v>&lt; Component 6 &gt;</v>
      </c>
      <c r="AM60" t="s">
        <v>44</v>
      </c>
      <c r="AN60"/>
      <c r="AO60"/>
      <c r="AP60"/>
      <c r="AQ60" t="str">
        <f>General!$C$18</f>
        <v>&lt; Component 1 &gt;</v>
      </c>
      <c r="AR60" t="str">
        <f>General!$C$19</f>
        <v>&lt; Component 2 &gt;</v>
      </c>
      <c r="AS60" t="str">
        <f>General!$C$20</f>
        <v>&lt; Component 3 &gt;</v>
      </c>
      <c r="AT60" t="str">
        <f>General!$C$21</f>
        <v>&lt; Component 4 &gt;</v>
      </c>
      <c r="AU60" t="str">
        <f>General!$C$22</f>
        <v>&lt; Component 5 &gt;</v>
      </c>
      <c r="AV60" t="str">
        <f>General!$C$23</f>
        <v>&lt; Component 6 &gt;</v>
      </c>
      <c r="AW60" t="s">
        <v>44</v>
      </c>
      <c r="AX60"/>
      <c r="AY60"/>
      <c r="AZ60"/>
      <c r="BA60" t="str">
        <f>General!$C$18</f>
        <v>&lt; Component 1 &gt;</v>
      </c>
      <c r="BB60" t="str">
        <f>General!$C$19</f>
        <v>&lt; Component 2 &gt;</v>
      </c>
      <c r="BC60" t="str">
        <f>General!$C$20</f>
        <v>&lt; Component 3 &gt;</v>
      </c>
      <c r="BD60" t="str">
        <f>General!$C$21</f>
        <v>&lt; Component 4 &gt;</v>
      </c>
      <c r="BE60" t="str">
        <f>General!$C$22</f>
        <v>&lt; Component 5 &gt;</v>
      </c>
      <c r="BF60" t="str">
        <f>General!$C$23</f>
        <v>&lt; Component 6 &gt;</v>
      </c>
      <c r="BG60" t="s">
        <v>44</v>
      </c>
      <c r="BH60"/>
    </row>
    <row r="61" spans="1:60" x14ac:dyDescent="0.25">
      <c r="A61"/>
      <c r="B61" s="3" t="str">
        <f>'All Energy &amp; Air'!$A$9</f>
        <v>On-site (Scope 1)</v>
      </c>
      <c r="C61" s="62" t="e">
        <f ca="1">'Energy &amp; Air 1'!$B$9</f>
        <v>#REF!</v>
      </c>
      <c r="D61" s="62" t="e">
        <f ca="1">'Energy &amp; Air 2'!$B$9</f>
        <v>#REF!</v>
      </c>
      <c r="E61" s="62" t="e">
        <f ca="1">'Energy &amp; Air 3'!$B$9</f>
        <v>#REF!</v>
      </c>
      <c r="F61" s="62" t="e">
        <f ca="1">'Energy &amp; Air 4'!$B$9</f>
        <v>#REF!</v>
      </c>
      <c r="G61" s="62" t="e">
        <f ca="1">'Energy &amp; Air 5'!$B$9</f>
        <v>#REF!</v>
      </c>
      <c r="H61" s="62" t="e">
        <f ca="1">'Energy &amp; Air 6'!$B$9</f>
        <v>#REF!</v>
      </c>
      <c r="I61" s="62" t="e">
        <f ca="1">SUM(C61:H61)</f>
        <v>#REF!</v>
      </c>
      <c r="J61"/>
      <c r="K61"/>
      <c r="L61" s="3" t="str">
        <f>'All Energy &amp; Air'!$A$9</f>
        <v>On-site (Scope 1)</v>
      </c>
      <c r="M61" s="62" t="e">
        <f ca="1">'Energy &amp; Air 1'!$C$9/2000</f>
        <v>#REF!</v>
      </c>
      <c r="N61" s="62" t="e">
        <f ca="1">'Energy &amp; Air 2'!$C$9/2000</f>
        <v>#REF!</v>
      </c>
      <c r="O61" s="62" t="e">
        <f ca="1">'Energy &amp; Air 3'!$C$9/2000</f>
        <v>#REF!</v>
      </c>
      <c r="P61" s="62" t="e">
        <f ca="1">'Energy &amp; Air 4'!$C$9/2000</f>
        <v>#REF!</v>
      </c>
      <c r="Q61" s="62" t="e">
        <f ca="1">'Energy &amp; Air 5'!$C$9/2000</f>
        <v>#REF!</v>
      </c>
      <c r="R61" s="62" t="e">
        <f ca="1">'Energy &amp; Air 6'!$C$9/2000</f>
        <v>#REF!</v>
      </c>
      <c r="S61" s="62" t="e">
        <f ca="1">SUM(M61:R61)</f>
        <v>#REF!</v>
      </c>
      <c r="T61"/>
      <c r="U61"/>
      <c r="V61" s="3" t="str">
        <f>'All Energy &amp; Air'!$A$9</f>
        <v>On-site (Scope 1)</v>
      </c>
      <c r="W61" s="62" t="e">
        <f ca="1">'Energy &amp; Air 1'!$D$9</f>
        <v>#REF!</v>
      </c>
      <c r="X61" s="62" t="e">
        <f ca="1">'Energy &amp; Air 2'!$D$9</f>
        <v>#REF!</v>
      </c>
      <c r="Y61" s="62" t="e">
        <f ca="1">'Energy &amp; Air 3'!$D$9</f>
        <v>#REF!</v>
      </c>
      <c r="Z61" s="62" t="e">
        <f ca="1">'Energy &amp; Air 4'!$D$9</f>
        <v>#REF!</v>
      </c>
      <c r="AA61" s="62" t="e">
        <f ca="1">'Energy &amp; Air 5'!$D$9</f>
        <v>#REF!</v>
      </c>
      <c r="AB61" s="62" t="e">
        <f ca="1">'Energy &amp; Air 6'!$D$9</f>
        <v>#REF!</v>
      </c>
      <c r="AC61" s="62" t="e">
        <f ca="1">SUM(W61:AB61)</f>
        <v>#REF!</v>
      </c>
      <c r="AD61"/>
      <c r="AE61"/>
      <c r="AF61" s="3" t="str">
        <f>'All Energy &amp; Air'!$A$9</f>
        <v>On-site (Scope 1)</v>
      </c>
      <c r="AG61" s="62" t="e">
        <f ca="1">'Energy &amp; Air 1'!$E$9</f>
        <v>#REF!</v>
      </c>
      <c r="AH61" s="62" t="e">
        <f ca="1">'Energy &amp; Air 2'!$E$9</f>
        <v>#REF!</v>
      </c>
      <c r="AI61" s="62" t="e">
        <f ca="1">'Energy &amp; Air 3'!$E$9</f>
        <v>#REF!</v>
      </c>
      <c r="AJ61" s="62" t="e">
        <f ca="1">'Energy &amp; Air 4'!$E$9</f>
        <v>#REF!</v>
      </c>
      <c r="AK61" s="62" t="e">
        <f ca="1">'Energy &amp; Air 5'!$E$9</f>
        <v>#REF!</v>
      </c>
      <c r="AL61" s="62" t="e">
        <f ca="1">'Energy &amp; Air 6'!$E$9</f>
        <v>#REF!</v>
      </c>
      <c r="AM61" s="62" t="e">
        <f ca="1">SUM(AG61:AL61)</f>
        <v>#REF!</v>
      </c>
      <c r="AN61"/>
      <c r="AO61"/>
      <c r="AP61" s="3" t="str">
        <f>'All Energy &amp; Air'!$A$9</f>
        <v>On-site (Scope 1)</v>
      </c>
      <c r="AQ61" s="62" t="e">
        <f ca="1">'Energy &amp; Air 1'!$F$9</f>
        <v>#REF!</v>
      </c>
      <c r="AR61" s="62" t="e">
        <f ca="1">'Energy &amp; Air 2'!$F$9</f>
        <v>#REF!</v>
      </c>
      <c r="AS61" s="62" t="e">
        <f ca="1">'Energy &amp; Air 3'!$F$9</f>
        <v>#REF!</v>
      </c>
      <c r="AT61" s="62" t="e">
        <f ca="1">'Energy &amp; Air 4'!$F$9</f>
        <v>#REF!</v>
      </c>
      <c r="AU61" s="62" t="e">
        <f ca="1">'Energy &amp; Air 5'!$F$9</f>
        <v>#REF!</v>
      </c>
      <c r="AV61" s="62" t="e">
        <f ca="1">'Energy &amp; Air 6'!$F$9</f>
        <v>#REF!</v>
      </c>
      <c r="AW61" s="62" t="e">
        <f ca="1">SUM(AQ61:AV61)</f>
        <v>#REF!</v>
      </c>
      <c r="AX61"/>
      <c r="AY61"/>
      <c r="AZ61" s="3" t="str">
        <f>'All Energy &amp; Air'!$A$9</f>
        <v>On-site (Scope 1)</v>
      </c>
      <c r="BA61" s="62" t="e">
        <f ca="1">'Energy &amp; Air 1'!$H$9</f>
        <v>#REF!</v>
      </c>
      <c r="BB61" s="62" t="e">
        <f ca="1">'Energy &amp; Air 2'!$H$9</f>
        <v>#REF!</v>
      </c>
      <c r="BC61" s="62" t="e">
        <f ca="1">'Energy &amp; Air 3'!$H$9</f>
        <v>#REF!</v>
      </c>
      <c r="BD61" s="62" t="e">
        <f ca="1">'Energy &amp; Air 4'!$H$9</f>
        <v>#REF!</v>
      </c>
      <c r="BE61" s="62" t="e">
        <f ca="1">'Energy &amp; Air 5'!$H$9</f>
        <v>#REF!</v>
      </c>
      <c r="BF61" s="62" t="e">
        <f ca="1">'Energy &amp; Air 6'!$H$9</f>
        <v>#REF!</v>
      </c>
      <c r="BG61" s="62" t="e">
        <f ca="1">SUM(BA61:BF61)</f>
        <v>#REF!</v>
      </c>
      <c r="BH61"/>
    </row>
    <row r="62" spans="1:60" x14ac:dyDescent="0.25">
      <c r="A62"/>
      <c r="B62" s="3" t="str">
        <f>'All Energy &amp; Air'!$A$10</f>
        <v>Grid Electricity Generation (Scope 2)</v>
      </c>
      <c r="C62" s="62" t="e">
        <f ca="1">'Energy &amp; Air 1'!$B$10</f>
        <v>#REF!</v>
      </c>
      <c r="D62" s="62" t="e">
        <f ca="1">'Energy &amp; Air 2'!$B$10</f>
        <v>#REF!</v>
      </c>
      <c r="E62" s="62" t="e">
        <f ca="1">'Energy &amp; Air 3'!$B$10</f>
        <v>#REF!</v>
      </c>
      <c r="F62" s="62" t="e">
        <f ca="1">'Energy &amp; Air 4'!$B$10</f>
        <v>#REF!</v>
      </c>
      <c r="G62" s="62" t="e">
        <f ca="1">'Energy &amp; Air 5'!$B$10</f>
        <v>#REF!</v>
      </c>
      <c r="H62" s="62" t="e">
        <f ca="1">'Energy &amp; Air 6'!$B$10</f>
        <v>#REF!</v>
      </c>
      <c r="I62" s="62" t="e">
        <f t="shared" ref="I62:I64" ca="1" si="0">SUM(C62:H62)</f>
        <v>#REF!</v>
      </c>
      <c r="J62"/>
      <c r="K62"/>
      <c r="L62" s="3" t="str">
        <f>'All Energy &amp; Air'!$A$10</f>
        <v>Grid Electricity Generation (Scope 2)</v>
      </c>
      <c r="M62" s="62" t="e">
        <f ca="1">'Energy &amp; Air 1'!$C$10/2000</f>
        <v>#REF!</v>
      </c>
      <c r="N62" s="62" t="e">
        <f ca="1">'Energy &amp; Air 2'!$C$10/2000</f>
        <v>#REF!</v>
      </c>
      <c r="O62" s="62" t="e">
        <f ca="1">'Energy &amp; Air 3'!$C$10/2000</f>
        <v>#REF!</v>
      </c>
      <c r="P62" s="62" t="e">
        <f ca="1">'Energy &amp; Air 4'!$C$10/2000</f>
        <v>#REF!</v>
      </c>
      <c r="Q62" s="62" t="e">
        <f ca="1">'Energy &amp; Air 5'!$C$10/2000</f>
        <v>#REF!</v>
      </c>
      <c r="R62" s="62" t="e">
        <f ca="1">'Energy &amp; Air 6'!$C$10/2000</f>
        <v>#REF!</v>
      </c>
      <c r="S62" s="62" t="e">
        <f t="shared" ref="S62:S64" ca="1" si="1">SUM(M62:R62)</f>
        <v>#REF!</v>
      </c>
      <c r="T62"/>
      <c r="U62"/>
      <c r="V62" s="3" t="str">
        <f>'All Energy &amp; Air'!$A$10</f>
        <v>Grid Electricity Generation (Scope 2)</v>
      </c>
      <c r="W62" s="62" t="e">
        <f ca="1">'Energy &amp; Air 1'!$D$10</f>
        <v>#REF!</v>
      </c>
      <c r="X62" s="62" t="e">
        <f ca="1">'Energy &amp; Air 2'!$D$10</f>
        <v>#REF!</v>
      </c>
      <c r="Y62" s="62" t="e">
        <f ca="1">'Energy &amp; Air 3'!$D$10</f>
        <v>#REF!</v>
      </c>
      <c r="Z62" s="62" t="e">
        <f ca="1">'Energy &amp; Air 4'!$D$10</f>
        <v>#REF!</v>
      </c>
      <c r="AA62" s="62" t="e">
        <f ca="1">'Energy &amp; Air 5'!$D$10</f>
        <v>#REF!</v>
      </c>
      <c r="AB62" s="62" t="e">
        <f ca="1">'Energy &amp; Air 6'!$D$10</f>
        <v>#REF!</v>
      </c>
      <c r="AC62" s="62" t="e">
        <f t="shared" ref="AC62:AC64" ca="1" si="2">SUM(W62:AB62)</f>
        <v>#REF!</v>
      </c>
      <c r="AD62"/>
      <c r="AE62"/>
      <c r="AF62" s="3" t="str">
        <f>'All Energy &amp; Air'!$A$10</f>
        <v>Grid Electricity Generation (Scope 2)</v>
      </c>
      <c r="AG62" s="62" t="e">
        <f ca="1">'Energy &amp; Air 1'!$E$10</f>
        <v>#REF!</v>
      </c>
      <c r="AH62" s="62" t="e">
        <f ca="1">'Energy &amp; Air 2'!$E$10</f>
        <v>#REF!</v>
      </c>
      <c r="AI62" s="62" t="e">
        <f ca="1">'Energy &amp; Air 3'!$E$10</f>
        <v>#REF!</v>
      </c>
      <c r="AJ62" s="62" t="e">
        <f ca="1">'Energy &amp; Air 4'!$E$10</f>
        <v>#REF!</v>
      </c>
      <c r="AK62" s="62" t="e">
        <f ca="1">'Energy &amp; Air 5'!$E$10</f>
        <v>#REF!</v>
      </c>
      <c r="AL62" s="62" t="e">
        <f ca="1">'Energy &amp; Air 6'!$E$10</f>
        <v>#REF!</v>
      </c>
      <c r="AM62" s="62" t="e">
        <f t="shared" ref="AM62:AM64" ca="1" si="3">SUM(AG62:AL62)</f>
        <v>#REF!</v>
      </c>
      <c r="AN62"/>
      <c r="AO62"/>
      <c r="AP62" s="3" t="str">
        <f>'All Energy &amp; Air'!$A$10</f>
        <v>Grid Electricity Generation (Scope 2)</v>
      </c>
      <c r="AQ62" s="62" t="e">
        <f ca="1">'Energy &amp; Air 1'!$F$10</f>
        <v>#REF!</v>
      </c>
      <c r="AR62" s="62" t="e">
        <f ca="1">'Energy &amp; Air 2'!$F$10</f>
        <v>#REF!</v>
      </c>
      <c r="AS62" s="62" t="e">
        <f ca="1">'Energy &amp; Air 3'!$F$10</f>
        <v>#REF!</v>
      </c>
      <c r="AT62" s="62" t="e">
        <f ca="1">'Energy &amp; Air 4'!$F$10</f>
        <v>#REF!</v>
      </c>
      <c r="AU62" s="62" t="e">
        <f ca="1">'Energy &amp; Air 5'!$F$10</f>
        <v>#REF!</v>
      </c>
      <c r="AV62" s="62" t="e">
        <f ca="1">'Energy &amp; Air 6'!$F$10</f>
        <v>#REF!</v>
      </c>
      <c r="AW62" s="62" t="e">
        <f t="shared" ref="AW62:AW64" ca="1" si="4">SUM(AQ62:AV62)</f>
        <v>#REF!</v>
      </c>
      <c r="AX62"/>
      <c r="AY62"/>
      <c r="AZ62" s="3" t="str">
        <f>'All Energy &amp; Air'!$A$10</f>
        <v>Grid Electricity Generation (Scope 2)</v>
      </c>
      <c r="BA62" s="62" t="e">
        <f ca="1">'Energy &amp; Air 1'!$H$10</f>
        <v>#REF!</v>
      </c>
      <c r="BB62" s="62" t="e">
        <f ca="1">'Energy &amp; Air 2'!$H$10</f>
        <v>#REF!</v>
      </c>
      <c r="BC62" s="62" t="e">
        <f ca="1">'Energy &amp; Air 3'!$H$10</f>
        <v>#REF!</v>
      </c>
      <c r="BD62" s="62" t="e">
        <f ca="1">'Energy &amp; Air 4'!$H$10</f>
        <v>#REF!</v>
      </c>
      <c r="BE62" s="62" t="e">
        <f ca="1">'Energy &amp; Air 5'!$H$10</f>
        <v>#REF!</v>
      </c>
      <c r="BF62" s="62" t="e">
        <f ca="1">'Energy &amp; Air 6'!$H$10</f>
        <v>#REF!</v>
      </c>
      <c r="BG62" s="62" t="e">
        <f t="shared" ref="BG62:BG64" ca="1" si="5">SUM(BA62:BF62)</f>
        <v>#REF!</v>
      </c>
      <c r="BH62"/>
    </row>
    <row r="63" spans="1:60" x14ac:dyDescent="0.25">
      <c r="A63"/>
      <c r="B63" s="3" t="str">
        <f>'All Energy &amp; Air'!$A$11</f>
        <v>Transportation (Scope 3a)</v>
      </c>
      <c r="C63" s="62" t="e">
        <f ca="1">'Energy &amp; Air 1'!$B$11</f>
        <v>#REF!</v>
      </c>
      <c r="D63" s="62" t="e">
        <f ca="1">'Energy &amp; Air 2'!$B$11</f>
        <v>#REF!</v>
      </c>
      <c r="E63" s="62" t="e">
        <f ca="1">'Energy &amp; Air 3'!$B$11</f>
        <v>#REF!</v>
      </c>
      <c r="F63" s="62" t="e">
        <f ca="1">'Energy &amp; Air 4'!$B$11</f>
        <v>#REF!</v>
      </c>
      <c r="G63" s="62" t="e">
        <f ca="1">'Energy &amp; Air 5'!$B$11</f>
        <v>#REF!</v>
      </c>
      <c r="H63" s="62" t="e">
        <f ca="1">'Energy &amp; Air 6'!$B$11</f>
        <v>#REF!</v>
      </c>
      <c r="I63" s="62" t="e">
        <f t="shared" ca="1" si="0"/>
        <v>#REF!</v>
      </c>
      <c r="J63"/>
      <c r="K63"/>
      <c r="L63" s="3" t="str">
        <f>'All Energy &amp; Air'!$A$11</f>
        <v>Transportation (Scope 3a)</v>
      </c>
      <c r="M63" s="62" t="e">
        <f ca="1">'Energy &amp; Air 1'!$C$11/2000</f>
        <v>#REF!</v>
      </c>
      <c r="N63" s="62" t="e">
        <f ca="1">'Energy &amp; Air 2'!$C$11/2000</f>
        <v>#REF!</v>
      </c>
      <c r="O63" s="62" t="e">
        <f ca="1">'Energy &amp; Air 3'!$C$11/2000</f>
        <v>#REF!</v>
      </c>
      <c r="P63" s="62" t="e">
        <f ca="1">'Energy &amp; Air 4'!$C$11/2000</f>
        <v>#REF!</v>
      </c>
      <c r="Q63" s="62" t="e">
        <f ca="1">'Energy &amp; Air 5'!$C$11/2000</f>
        <v>#REF!</v>
      </c>
      <c r="R63" s="62" t="e">
        <f ca="1">'Energy &amp; Air 6'!$C$11/2000</f>
        <v>#REF!</v>
      </c>
      <c r="S63" s="62" t="e">
        <f t="shared" ca="1" si="1"/>
        <v>#REF!</v>
      </c>
      <c r="T63"/>
      <c r="U63"/>
      <c r="V63" s="3" t="str">
        <f>'All Energy &amp; Air'!$A$11</f>
        <v>Transportation (Scope 3a)</v>
      </c>
      <c r="W63" s="62" t="e">
        <f ca="1">'Energy &amp; Air 1'!$D$11</f>
        <v>#REF!</v>
      </c>
      <c r="X63" s="62" t="e">
        <f ca="1">'Energy &amp; Air 2'!$D$11</f>
        <v>#REF!</v>
      </c>
      <c r="Y63" s="62" t="e">
        <f ca="1">'Energy &amp; Air 3'!$D$11</f>
        <v>#REF!</v>
      </c>
      <c r="Z63" s="62" t="e">
        <f ca="1">'Energy &amp; Air 4'!$D$11</f>
        <v>#REF!</v>
      </c>
      <c r="AA63" s="62" t="e">
        <f ca="1">'Energy &amp; Air 5'!$D$11</f>
        <v>#REF!</v>
      </c>
      <c r="AB63" s="62" t="e">
        <f ca="1">'Energy &amp; Air 6'!$D$11</f>
        <v>#REF!</v>
      </c>
      <c r="AC63" s="62" t="e">
        <f t="shared" ca="1" si="2"/>
        <v>#REF!</v>
      </c>
      <c r="AD63"/>
      <c r="AE63"/>
      <c r="AF63" s="3" t="str">
        <f>'All Energy &amp; Air'!$A$11</f>
        <v>Transportation (Scope 3a)</v>
      </c>
      <c r="AG63" s="62" t="e">
        <f ca="1">'Energy &amp; Air 1'!$E$11</f>
        <v>#REF!</v>
      </c>
      <c r="AH63" s="62" t="e">
        <f ca="1">'Energy &amp; Air 2'!$E$11</f>
        <v>#REF!</v>
      </c>
      <c r="AI63" s="62" t="e">
        <f ca="1">'Energy &amp; Air 3'!$E$11</f>
        <v>#REF!</v>
      </c>
      <c r="AJ63" s="62" t="e">
        <f ca="1">'Energy &amp; Air 4'!$E$11</f>
        <v>#REF!</v>
      </c>
      <c r="AK63" s="62" t="e">
        <f ca="1">'Energy &amp; Air 5'!$E$11</f>
        <v>#REF!</v>
      </c>
      <c r="AL63" s="62" t="e">
        <f ca="1">'Energy &amp; Air 6'!$E$11</f>
        <v>#REF!</v>
      </c>
      <c r="AM63" s="62" t="e">
        <f t="shared" ca="1" si="3"/>
        <v>#REF!</v>
      </c>
      <c r="AN63"/>
      <c r="AO63"/>
      <c r="AP63" s="3" t="str">
        <f>'All Energy &amp; Air'!$A$11</f>
        <v>Transportation (Scope 3a)</v>
      </c>
      <c r="AQ63" s="62" t="e">
        <f ca="1">'Energy &amp; Air 1'!$F$11</f>
        <v>#REF!</v>
      </c>
      <c r="AR63" s="62" t="e">
        <f ca="1">'Energy &amp; Air 2'!$F$11</f>
        <v>#REF!</v>
      </c>
      <c r="AS63" s="62" t="e">
        <f ca="1">'Energy &amp; Air 3'!$F$11</f>
        <v>#REF!</v>
      </c>
      <c r="AT63" s="62" t="e">
        <f ca="1">'Energy &amp; Air 4'!$F$11</f>
        <v>#REF!</v>
      </c>
      <c r="AU63" s="62" t="e">
        <f ca="1">'Energy &amp; Air 5'!$F$11</f>
        <v>#REF!</v>
      </c>
      <c r="AV63" s="62" t="e">
        <f ca="1">'Energy &amp; Air 6'!$F$11</f>
        <v>#REF!</v>
      </c>
      <c r="AW63" s="62" t="e">
        <f t="shared" ca="1" si="4"/>
        <v>#REF!</v>
      </c>
      <c r="AX63"/>
      <c r="AY63"/>
      <c r="AZ63" s="3" t="str">
        <f>'All Energy &amp; Air'!$A$11</f>
        <v>Transportation (Scope 3a)</v>
      </c>
      <c r="BA63" s="62" t="e">
        <f ca="1">'Energy &amp; Air 1'!$H$11</f>
        <v>#REF!</v>
      </c>
      <c r="BB63" s="62" t="e">
        <f ca="1">'Energy &amp; Air 2'!$H$11</f>
        <v>#REF!</v>
      </c>
      <c r="BC63" s="62" t="e">
        <f ca="1">'Energy &amp; Air 3'!$H$11</f>
        <v>#REF!</v>
      </c>
      <c r="BD63" s="62" t="e">
        <f ca="1">'Energy &amp; Air 4'!$H$11</f>
        <v>#REF!</v>
      </c>
      <c r="BE63" s="62" t="e">
        <f ca="1">'Energy &amp; Air 5'!$H$11</f>
        <v>#REF!</v>
      </c>
      <c r="BF63" s="62" t="e">
        <f ca="1">'Energy &amp; Air 6'!$H$11</f>
        <v>#REF!</v>
      </c>
      <c r="BG63" s="62" t="e">
        <f t="shared" ca="1" si="5"/>
        <v>#REF!</v>
      </c>
      <c r="BH63"/>
    </row>
    <row r="64" spans="1:60" x14ac:dyDescent="0.25">
      <c r="A64"/>
      <c r="B64" s="3" t="str">
        <f>'All Energy &amp; Air'!$A$12</f>
        <v>Other Off-Site (Scope 3b)</v>
      </c>
      <c r="C64" s="62" t="e">
        <f ca="1">'Energy &amp; Air 1'!$B$12</f>
        <v>#REF!</v>
      </c>
      <c r="D64" s="62" t="e">
        <f ca="1">'Energy &amp; Air 2'!$B$12</f>
        <v>#REF!</v>
      </c>
      <c r="E64" s="62" t="e">
        <f ca="1">'Energy &amp; Air 3'!$B$12</f>
        <v>#REF!</v>
      </c>
      <c r="F64" s="62" t="e">
        <f ca="1">'Energy &amp; Air 4'!$B$12</f>
        <v>#REF!</v>
      </c>
      <c r="G64" s="62" t="e">
        <f ca="1">'Energy &amp; Air 5'!$B$12</f>
        <v>#REF!</v>
      </c>
      <c r="H64" s="62" t="e">
        <f ca="1">'Energy &amp; Air 6'!$B$12</f>
        <v>#REF!</v>
      </c>
      <c r="I64" s="62" t="e">
        <f t="shared" ca="1" si="0"/>
        <v>#REF!</v>
      </c>
      <c r="J64"/>
      <c r="K64"/>
      <c r="L64" s="3" t="str">
        <f>'All Energy &amp; Air'!$A$12</f>
        <v>Other Off-Site (Scope 3b)</v>
      </c>
      <c r="M64" s="62" t="e">
        <f ca="1">'Energy &amp; Air 1'!$C$12/2000</f>
        <v>#REF!</v>
      </c>
      <c r="N64" s="62" t="e">
        <f ca="1">'Energy &amp; Air 2'!$C$12/2000</f>
        <v>#REF!</v>
      </c>
      <c r="O64" s="62" t="e">
        <f ca="1">'Energy &amp; Air 3'!$C$12/2000</f>
        <v>#REF!</v>
      </c>
      <c r="P64" s="62" t="e">
        <f ca="1">'Energy &amp; Air 4'!$C$12/2000</f>
        <v>#REF!</v>
      </c>
      <c r="Q64" s="62" t="e">
        <f ca="1">'Energy &amp; Air 5'!$C$12/2000</f>
        <v>#REF!</v>
      </c>
      <c r="R64" s="62" t="e">
        <f ca="1">'Energy &amp; Air 6'!$C$12/2000</f>
        <v>#REF!</v>
      </c>
      <c r="S64" s="62" t="e">
        <f t="shared" ca="1" si="1"/>
        <v>#REF!</v>
      </c>
      <c r="T64"/>
      <c r="U64"/>
      <c r="V64" s="3" t="str">
        <f>'All Energy &amp; Air'!$A$12</f>
        <v>Other Off-Site (Scope 3b)</v>
      </c>
      <c r="W64" s="62" t="e">
        <f ca="1">'Energy &amp; Air 1'!$D$12</f>
        <v>#REF!</v>
      </c>
      <c r="X64" s="62" t="e">
        <f ca="1">'Energy &amp; Air 2'!$D$12</f>
        <v>#REF!</v>
      </c>
      <c r="Y64" s="62" t="e">
        <f ca="1">'Energy &amp; Air 3'!$D$12</f>
        <v>#REF!</v>
      </c>
      <c r="Z64" s="62" t="e">
        <f ca="1">'Energy &amp; Air 4'!$D$12</f>
        <v>#REF!</v>
      </c>
      <c r="AA64" s="62" t="e">
        <f ca="1">'Energy &amp; Air 5'!$D$12</f>
        <v>#REF!</v>
      </c>
      <c r="AB64" s="62" t="e">
        <f ca="1">'Energy &amp; Air 6'!$D$12</f>
        <v>#REF!</v>
      </c>
      <c r="AC64" s="62" t="e">
        <f t="shared" ca="1" si="2"/>
        <v>#REF!</v>
      </c>
      <c r="AD64"/>
      <c r="AE64"/>
      <c r="AF64" s="3" t="str">
        <f>'All Energy &amp; Air'!$A$12</f>
        <v>Other Off-Site (Scope 3b)</v>
      </c>
      <c r="AG64" s="62" t="e">
        <f ca="1">'Energy &amp; Air 1'!$E$12</f>
        <v>#REF!</v>
      </c>
      <c r="AH64" s="62" t="e">
        <f ca="1">'Energy &amp; Air 2'!$E$12</f>
        <v>#REF!</v>
      </c>
      <c r="AI64" s="62" t="e">
        <f ca="1">'Energy &amp; Air 3'!$E$12</f>
        <v>#REF!</v>
      </c>
      <c r="AJ64" s="62" t="e">
        <f ca="1">'Energy &amp; Air 4'!$E$12</f>
        <v>#REF!</v>
      </c>
      <c r="AK64" s="62" t="e">
        <f ca="1">'Energy &amp; Air 5'!$E$12</f>
        <v>#REF!</v>
      </c>
      <c r="AL64" s="62" t="e">
        <f ca="1">'Energy &amp; Air 6'!$E$12</f>
        <v>#REF!</v>
      </c>
      <c r="AM64" s="62" t="e">
        <f t="shared" ca="1" si="3"/>
        <v>#REF!</v>
      </c>
      <c r="AN64"/>
      <c r="AO64"/>
      <c r="AP64" s="3" t="str">
        <f>'All Energy &amp; Air'!$A$12</f>
        <v>Other Off-Site (Scope 3b)</v>
      </c>
      <c r="AQ64" s="62" t="e">
        <f ca="1">'Energy &amp; Air 1'!$F$12</f>
        <v>#REF!</v>
      </c>
      <c r="AR64" s="62" t="e">
        <f ca="1">'Energy &amp; Air 2'!$F$12</f>
        <v>#REF!</v>
      </c>
      <c r="AS64" s="62" t="e">
        <f ca="1">'Energy &amp; Air 3'!$F$12</f>
        <v>#REF!</v>
      </c>
      <c r="AT64" s="62" t="e">
        <f ca="1">'Energy &amp; Air 4'!$F$12</f>
        <v>#REF!</v>
      </c>
      <c r="AU64" s="62" t="e">
        <f ca="1">'Energy &amp; Air 5'!$F$12</f>
        <v>#REF!</v>
      </c>
      <c r="AV64" s="62" t="e">
        <f ca="1">'Energy &amp; Air 6'!$F$12</f>
        <v>#REF!</v>
      </c>
      <c r="AW64" s="62" t="e">
        <f t="shared" ca="1" si="4"/>
        <v>#REF!</v>
      </c>
      <c r="AX64"/>
      <c r="AY64"/>
      <c r="AZ64" s="3" t="str">
        <f>'All Energy &amp; Air'!$A$12</f>
        <v>Other Off-Site (Scope 3b)</v>
      </c>
      <c r="BA64" s="62" t="e">
        <f ca="1">'Energy &amp; Air 1'!$H$12</f>
        <v>#REF!</v>
      </c>
      <c r="BB64" s="62" t="e">
        <f ca="1">'Energy &amp; Air 2'!$H$12</f>
        <v>#REF!</v>
      </c>
      <c r="BC64" s="62" t="e">
        <f ca="1">'Energy &amp; Air 3'!$H$12</f>
        <v>#REF!</v>
      </c>
      <c r="BD64" s="62" t="e">
        <f ca="1">'Energy &amp; Air 4'!$H$12</f>
        <v>#REF!</v>
      </c>
      <c r="BE64" s="62" t="e">
        <f ca="1">'Energy &amp; Air 5'!$H$12</f>
        <v>#REF!</v>
      </c>
      <c r="BF64" s="62" t="e">
        <f ca="1">'Energy &amp; Air 6'!$H$12</f>
        <v>#REF!</v>
      </c>
      <c r="BG64" s="62" t="e">
        <f t="shared" ca="1" si="5"/>
        <v>#REF!</v>
      </c>
      <c r="BH64"/>
    </row>
    <row r="65" spans="1:60" x14ac:dyDescent="0.25">
      <c r="A65"/>
      <c r="B65" t="s">
        <v>44</v>
      </c>
      <c r="C65" s="62" t="e">
        <f ca="1">SUM(C61:C64)</f>
        <v>#REF!</v>
      </c>
      <c r="D65" s="62" t="e">
        <f t="shared" ref="D65:H65" ca="1" si="6">SUM(D61:D64)</f>
        <v>#REF!</v>
      </c>
      <c r="E65" s="62" t="e">
        <f t="shared" ca="1" si="6"/>
        <v>#REF!</v>
      </c>
      <c r="F65" s="62" t="e">
        <f t="shared" ca="1" si="6"/>
        <v>#REF!</v>
      </c>
      <c r="G65" s="62" t="e">
        <f t="shared" ca="1" si="6"/>
        <v>#REF!</v>
      </c>
      <c r="H65" s="62" t="e">
        <f t="shared" ca="1" si="6"/>
        <v>#REF!</v>
      </c>
      <c r="I65" s="62" t="e">
        <f ca="1">SUM(C65:H65)</f>
        <v>#REF!</v>
      </c>
      <c r="J65"/>
      <c r="K65"/>
      <c r="L65" t="s">
        <v>44</v>
      </c>
      <c r="M65" s="62" t="e">
        <f ca="1">SUM(M61:M64)</f>
        <v>#REF!</v>
      </c>
      <c r="N65" s="62" t="e">
        <f ca="1">SUM(N61:N64)</f>
        <v>#REF!</v>
      </c>
      <c r="O65" s="62" t="e">
        <f t="shared" ref="O65:R65" ca="1" si="7">SUM(O61:O64)</f>
        <v>#REF!</v>
      </c>
      <c r="P65" s="62" t="e">
        <f t="shared" ca="1" si="7"/>
        <v>#REF!</v>
      </c>
      <c r="Q65" s="62" t="e">
        <f t="shared" ca="1" si="7"/>
        <v>#REF!</v>
      </c>
      <c r="R65" s="62" t="e">
        <f t="shared" ca="1" si="7"/>
        <v>#REF!</v>
      </c>
      <c r="S65" s="62" t="e">
        <f ca="1">SUM(M65:R65)</f>
        <v>#REF!</v>
      </c>
      <c r="T65"/>
      <c r="U65"/>
      <c r="V65" t="s">
        <v>44</v>
      </c>
      <c r="W65" s="62" t="e">
        <f ca="1">SUM(W61:W64)</f>
        <v>#REF!</v>
      </c>
      <c r="X65" s="62" t="e">
        <f t="shared" ref="X65:AB65" ca="1" si="8">SUM(X61:X64)</f>
        <v>#REF!</v>
      </c>
      <c r="Y65" s="62" t="e">
        <f t="shared" ca="1" si="8"/>
        <v>#REF!</v>
      </c>
      <c r="Z65" s="62" t="e">
        <f t="shared" ca="1" si="8"/>
        <v>#REF!</v>
      </c>
      <c r="AA65" s="62" t="e">
        <f t="shared" ca="1" si="8"/>
        <v>#REF!</v>
      </c>
      <c r="AB65" s="62" t="e">
        <f t="shared" ca="1" si="8"/>
        <v>#REF!</v>
      </c>
      <c r="AC65" s="62" t="e">
        <f ca="1">SUM(W65:AB65)</f>
        <v>#REF!</v>
      </c>
      <c r="AD65"/>
      <c r="AE65"/>
      <c r="AF65" t="s">
        <v>44</v>
      </c>
      <c r="AG65" s="62" t="e">
        <f ca="1">SUM(AG61:AG64)</f>
        <v>#REF!</v>
      </c>
      <c r="AH65" s="62" t="e">
        <f t="shared" ref="AH65:AL65" ca="1" si="9">SUM(AH61:AH64)</f>
        <v>#REF!</v>
      </c>
      <c r="AI65" s="62" t="e">
        <f t="shared" ca="1" si="9"/>
        <v>#REF!</v>
      </c>
      <c r="AJ65" s="62" t="e">
        <f t="shared" ca="1" si="9"/>
        <v>#REF!</v>
      </c>
      <c r="AK65" s="62" t="e">
        <f t="shared" ca="1" si="9"/>
        <v>#REF!</v>
      </c>
      <c r="AL65" s="62" t="e">
        <f t="shared" ca="1" si="9"/>
        <v>#REF!</v>
      </c>
      <c r="AM65" s="62" t="e">
        <f ca="1">SUM(AG65:AL65)</f>
        <v>#REF!</v>
      </c>
      <c r="AN65"/>
      <c r="AO65"/>
      <c r="AP65" t="s">
        <v>44</v>
      </c>
      <c r="AQ65" s="62" t="e">
        <f ca="1">SUM(AQ61:AQ64)</f>
        <v>#REF!</v>
      </c>
      <c r="AR65" s="62" t="e">
        <f t="shared" ref="AR65:AV65" ca="1" si="10">SUM(AR61:AR64)</f>
        <v>#REF!</v>
      </c>
      <c r="AS65" s="62" t="e">
        <f t="shared" ca="1" si="10"/>
        <v>#REF!</v>
      </c>
      <c r="AT65" s="62" t="e">
        <f t="shared" ca="1" si="10"/>
        <v>#REF!</v>
      </c>
      <c r="AU65" s="62" t="e">
        <f t="shared" ca="1" si="10"/>
        <v>#REF!</v>
      </c>
      <c r="AV65" s="62" t="e">
        <f t="shared" ca="1" si="10"/>
        <v>#REF!</v>
      </c>
      <c r="AW65" s="62" t="e">
        <f ca="1">SUM(AQ65:AV65)</f>
        <v>#REF!</v>
      </c>
      <c r="AX65"/>
      <c r="AY65"/>
      <c r="AZ65" t="s">
        <v>44</v>
      </c>
      <c r="BA65" s="62" t="e">
        <f ca="1">SUM(BA61:BA64)</f>
        <v>#REF!</v>
      </c>
      <c r="BB65" s="62" t="e">
        <f t="shared" ref="BB65:BF65" ca="1" si="11">SUM(BB61:BB64)</f>
        <v>#REF!</v>
      </c>
      <c r="BC65" s="62" t="e">
        <f t="shared" ca="1" si="11"/>
        <v>#REF!</v>
      </c>
      <c r="BD65" s="62" t="e">
        <f t="shared" ca="1" si="11"/>
        <v>#REF!</v>
      </c>
      <c r="BE65" s="62" t="e">
        <f t="shared" ca="1" si="11"/>
        <v>#REF!</v>
      </c>
      <c r="BF65" s="62" t="e">
        <f t="shared" ca="1" si="11"/>
        <v>#REF!</v>
      </c>
      <c r="BG65" s="62" t="e">
        <f ca="1">SUM(BA65:BF65)</f>
        <v>#REF!</v>
      </c>
      <c r="BH65"/>
    </row>
    <row r="66" spans="1:60" x14ac:dyDescent="0.2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row>
    <row r="67" spans="1:60" x14ac:dyDescent="0.2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x14ac:dyDescent="0.25">
      <c r="A68"/>
      <c r="B68"/>
      <c r="C68" t="e">
        <f ca="1">CONCATENATE(C$60, " = ",ROUND(C$65/I$65,3)*100, "%")</f>
        <v>#REF!</v>
      </c>
      <c r="D68"/>
      <c r="E68"/>
      <c r="F68"/>
      <c r="G68" t="e">
        <f ca="1">CONCATENATE(B$61, " = ",ROUND(I$61/I65,3)*100, "%")</f>
        <v>#REF!</v>
      </c>
      <c r="H68"/>
      <c r="I68"/>
      <c r="J68"/>
      <c r="K68"/>
      <c r="L68"/>
      <c r="M68" t="e">
        <f ca="1">CONCATENATE(M$60, " = ",ROUND(M$65/S$65,3)*100, "%")</f>
        <v>#REF!</v>
      </c>
      <c r="N68"/>
      <c r="O68"/>
      <c r="P68"/>
      <c r="Q68" t="e">
        <f ca="1">CONCATENATE(L$61, " = ",ROUND(S$61/S65,3)*100, "%")</f>
        <v>#REF!</v>
      </c>
      <c r="R68"/>
      <c r="S68"/>
      <c r="T68"/>
      <c r="U68"/>
      <c r="V68"/>
      <c r="W68" t="e">
        <f ca="1">CONCATENATE(W$60, " = ",ROUND(W$65/AC$65,3)*100, "%")</f>
        <v>#REF!</v>
      </c>
      <c r="X68"/>
      <c r="Y68"/>
      <c r="Z68"/>
      <c r="AA68" t="e">
        <f ca="1">CONCATENATE(V$61, " = ",ROUND(AC$61/AC65,3)*100, "%")</f>
        <v>#REF!</v>
      </c>
      <c r="AB68"/>
      <c r="AC68"/>
      <c r="AD68"/>
      <c r="AE68"/>
      <c r="AF68"/>
      <c r="AG68" t="e">
        <f ca="1">CONCATENATE(AG$60, " = ",ROUND(AG$65/AM$65,3)*100, "%")</f>
        <v>#REF!</v>
      </c>
      <c r="AH68"/>
      <c r="AI68"/>
      <c r="AJ68"/>
      <c r="AK68" t="e">
        <f ca="1">CONCATENATE(AF$61, " = ",ROUND(AM$61/AM65,3)*100, "%")</f>
        <v>#REF!</v>
      </c>
      <c r="AL68"/>
      <c r="AM68"/>
      <c r="AN68"/>
      <c r="AO68"/>
      <c r="AP68"/>
      <c r="AQ68" t="e">
        <f ca="1">CONCATENATE(AQ$60, " = ",ROUND(AQ$65/AW$65,3)*100, "%")</f>
        <v>#REF!</v>
      </c>
      <c r="AR68"/>
      <c r="AS68"/>
      <c r="AT68"/>
      <c r="AU68" t="e">
        <f ca="1">CONCATENATE(AP$61, " = ",ROUND(AW$61/AW65,3)*100, "%")</f>
        <v>#REF!</v>
      </c>
      <c r="AV68"/>
      <c r="AW68"/>
      <c r="AX68"/>
      <c r="AY68"/>
      <c r="AZ68"/>
      <c r="BA68" t="e">
        <f ca="1">CONCATENATE(BA$60, " = ",ROUND(BA$65/BG$65,3)*100, "%")</f>
        <v>#REF!</v>
      </c>
      <c r="BB68"/>
      <c r="BC68"/>
      <c r="BD68"/>
      <c r="BE68" t="e">
        <f ca="1">CONCATENATE(AZ$61, " = ",ROUND(BG$61/BG65,3)*100, "%")</f>
        <v>#REF!</v>
      </c>
      <c r="BF68"/>
      <c r="BG68"/>
      <c r="BH68"/>
    </row>
    <row r="69" spans="1:60" x14ac:dyDescent="0.25">
      <c r="A69"/>
      <c r="B69"/>
      <c r="C69" t="e">
        <f ca="1">CONCATENATE(D$60, " = ",ROUND(D$65/I$65,3)*100, "%")</f>
        <v>#REF!</v>
      </c>
      <c r="D69"/>
      <c r="E69"/>
      <c r="F69"/>
      <c r="G69" t="e">
        <f ca="1">CONCATENATE(B$62, " = ",ROUND(I$62/I65,3)*100, "%")</f>
        <v>#REF!</v>
      </c>
      <c r="H69"/>
      <c r="I69"/>
      <c r="J69"/>
      <c r="K69"/>
      <c r="L69"/>
      <c r="M69" t="e">
        <f ca="1">CONCATENATE(N$60, " = ",ROUND(N$65/S$65,3)*100, "%")</f>
        <v>#REF!</v>
      </c>
      <c r="N69"/>
      <c r="O69"/>
      <c r="P69"/>
      <c r="Q69" t="e">
        <f ca="1">CONCATENATE(L$62, " = ",ROUND(S$62/S65,3)*100, "%")</f>
        <v>#REF!</v>
      </c>
      <c r="R69"/>
      <c r="S69"/>
      <c r="T69"/>
      <c r="U69"/>
      <c r="V69"/>
      <c r="W69" t="e">
        <f ca="1">CONCATENATE(X$60, " = ",ROUND(X$65/AC$65,3)*100, "%")</f>
        <v>#REF!</v>
      </c>
      <c r="X69"/>
      <c r="Y69"/>
      <c r="Z69"/>
      <c r="AA69" t="e">
        <f ca="1">CONCATENATE(V$62, " = ",ROUND(AC$62/AC65,3)*100, "%")</f>
        <v>#REF!</v>
      </c>
      <c r="AB69"/>
      <c r="AC69"/>
      <c r="AD69"/>
      <c r="AE69"/>
      <c r="AF69"/>
      <c r="AG69" t="e">
        <f ca="1">CONCATENATE(AH$60, " = ",ROUND(AH$65/AM$65,3)*100, "%")</f>
        <v>#REF!</v>
      </c>
      <c r="AH69"/>
      <c r="AI69"/>
      <c r="AJ69"/>
      <c r="AK69" t="e">
        <f ca="1">CONCATENATE(AF$62, " = ",ROUND(AM$62/AM65,3)*100, "%")</f>
        <v>#REF!</v>
      </c>
      <c r="AL69"/>
      <c r="AM69"/>
      <c r="AN69"/>
      <c r="AO69"/>
      <c r="AP69"/>
      <c r="AQ69" t="e">
        <f ca="1">CONCATENATE(AR$60, " = ",ROUND(AR$65/AW$65,3)*100, "%")</f>
        <v>#REF!</v>
      </c>
      <c r="AR69"/>
      <c r="AS69"/>
      <c r="AT69"/>
      <c r="AU69" t="e">
        <f ca="1">CONCATENATE(AP$62, " = ",ROUND(AW$62/AW65,3)*100, "%")</f>
        <v>#REF!</v>
      </c>
      <c r="AV69"/>
      <c r="AW69"/>
      <c r="AX69"/>
      <c r="AY69"/>
      <c r="AZ69"/>
      <c r="BA69" t="e">
        <f ca="1">CONCATENATE(BB$60, " = ",ROUND(BB$65/BG$65,3)*100, "%")</f>
        <v>#REF!</v>
      </c>
      <c r="BB69"/>
      <c r="BC69"/>
      <c r="BD69"/>
      <c r="BE69" t="e">
        <f ca="1">CONCATENATE(AZ$62, " = ",ROUND(BG$62/BG65,3)*100, "%")</f>
        <v>#REF!</v>
      </c>
      <c r="BF69"/>
      <c r="BG69"/>
      <c r="BH69"/>
    </row>
    <row r="70" spans="1:60" x14ac:dyDescent="0.25">
      <c r="A70"/>
      <c r="B70"/>
      <c r="C70" t="e">
        <f ca="1">CONCATENATE(E$60, " = ",ROUND(E$65/I$65,3)*100, "%")</f>
        <v>#REF!</v>
      </c>
      <c r="D70"/>
      <c r="E70"/>
      <c r="F70"/>
      <c r="G70" t="e">
        <f ca="1">CONCATENATE(B$63, " = ",ROUND(I$63/I65,3)*100, "%")</f>
        <v>#REF!</v>
      </c>
      <c r="H70"/>
      <c r="I70"/>
      <c r="J70"/>
      <c r="K70"/>
      <c r="L70"/>
      <c r="M70" t="e">
        <f ca="1">CONCATENATE(O$60, " = ",ROUND(O$65/S$65,3)*100, "%")</f>
        <v>#REF!</v>
      </c>
      <c r="N70"/>
      <c r="O70"/>
      <c r="P70"/>
      <c r="Q70" t="e">
        <f ca="1">CONCATENATE(L$63, " = ",ROUND(S$63/S65,3)*100, "%")</f>
        <v>#REF!</v>
      </c>
      <c r="R70"/>
      <c r="S70"/>
      <c r="T70"/>
      <c r="U70"/>
      <c r="V70"/>
      <c r="W70" t="e">
        <f ca="1">CONCATENATE(Y$60, " = ",ROUND(Y$65/AC$65,3)*100, "%")</f>
        <v>#REF!</v>
      </c>
      <c r="X70"/>
      <c r="Y70"/>
      <c r="Z70"/>
      <c r="AA70" t="e">
        <f ca="1">CONCATENATE(V$63, " = ",ROUND(AC$63/AC65,3)*100, "%")</f>
        <v>#REF!</v>
      </c>
      <c r="AB70"/>
      <c r="AC70"/>
      <c r="AD70"/>
      <c r="AE70"/>
      <c r="AF70"/>
      <c r="AG70" t="e">
        <f ca="1">CONCATENATE(AI$60, " = ",ROUND(AI$65/AM$65,3)*100, "%")</f>
        <v>#REF!</v>
      </c>
      <c r="AH70"/>
      <c r="AI70"/>
      <c r="AJ70"/>
      <c r="AK70" t="e">
        <f ca="1">CONCATENATE(AF$63, " = ",ROUND(AM$63/AM65,3)*100, "%")</f>
        <v>#REF!</v>
      </c>
      <c r="AL70"/>
      <c r="AM70"/>
      <c r="AN70"/>
      <c r="AO70"/>
      <c r="AP70"/>
      <c r="AQ70" t="e">
        <f ca="1">CONCATENATE(AS$60, " = ",ROUND(AS$65/AW$65,3)*100, "%")</f>
        <v>#REF!</v>
      </c>
      <c r="AR70"/>
      <c r="AS70"/>
      <c r="AT70"/>
      <c r="AU70" t="e">
        <f ca="1">CONCATENATE(AP$63, " = ",ROUND(AW$63/AW65,3)*100, "%")</f>
        <v>#REF!</v>
      </c>
      <c r="AV70"/>
      <c r="AW70"/>
      <c r="AX70"/>
      <c r="AY70"/>
      <c r="AZ70"/>
      <c r="BA70" t="e">
        <f ca="1">CONCATENATE(BC$60, " = ",ROUND(BC$65/BG$65,3)*100, "%")</f>
        <v>#REF!</v>
      </c>
      <c r="BB70"/>
      <c r="BC70"/>
      <c r="BD70"/>
      <c r="BE70" t="e">
        <f ca="1">CONCATENATE(AZ$63, " = ",ROUND(BG$63/BG65,3)*100, "%")</f>
        <v>#REF!</v>
      </c>
      <c r="BF70"/>
      <c r="BG70"/>
      <c r="BH70"/>
    </row>
    <row r="71" spans="1:60" x14ac:dyDescent="0.25">
      <c r="A71"/>
      <c r="B71"/>
      <c r="C71" t="e">
        <f ca="1">CONCATENATE(F$60, " = ",ROUND(F$65/I$65,3)*100, "%")</f>
        <v>#REF!</v>
      </c>
      <c r="D71"/>
      <c r="E71"/>
      <c r="F71"/>
      <c r="G71" t="e">
        <f ca="1">CONCATENATE(B$64, " = ",ROUND(I$64/I65,3)*100, "%")</f>
        <v>#REF!</v>
      </c>
      <c r="H71"/>
      <c r="I71"/>
      <c r="J71"/>
      <c r="K71"/>
      <c r="L71"/>
      <c r="M71" t="e">
        <f ca="1">CONCATENATE(P$60, " = ",ROUND(P$65/S$65,3)*100, "%")</f>
        <v>#REF!</v>
      </c>
      <c r="N71"/>
      <c r="O71"/>
      <c r="P71"/>
      <c r="Q71" t="e">
        <f ca="1">CONCATENATE(L$64, " = ",ROUND(S$64/S65,3)*100, "%")</f>
        <v>#REF!</v>
      </c>
      <c r="R71"/>
      <c r="S71"/>
      <c r="T71"/>
      <c r="U71"/>
      <c r="V71"/>
      <c r="W71" t="e">
        <f ca="1">CONCATENATE(Z$60, " = ",ROUND(Z$65/AC$65,3)*100, "%")</f>
        <v>#REF!</v>
      </c>
      <c r="X71"/>
      <c r="Y71"/>
      <c r="Z71"/>
      <c r="AA71" t="e">
        <f ca="1">CONCATENATE(V$64, " = ",ROUND(AC$64/AC65,3)*100, "%")</f>
        <v>#REF!</v>
      </c>
      <c r="AB71"/>
      <c r="AC71"/>
      <c r="AD71"/>
      <c r="AE71"/>
      <c r="AF71"/>
      <c r="AG71" t="e">
        <f ca="1">CONCATENATE(AJ$60, " = ",ROUND(AJ$65/AM$65,3)*100, "%")</f>
        <v>#REF!</v>
      </c>
      <c r="AH71"/>
      <c r="AI71"/>
      <c r="AJ71"/>
      <c r="AK71" t="e">
        <f ca="1">CONCATENATE(AF$64, " = ",ROUND(AM$64/AM65,3)*100, "%")</f>
        <v>#REF!</v>
      </c>
      <c r="AL71"/>
      <c r="AM71"/>
      <c r="AN71"/>
      <c r="AO71"/>
      <c r="AP71"/>
      <c r="AQ71" t="e">
        <f ca="1">CONCATENATE(AT$60, " = ",ROUND(AT$65/AW$65,3)*100, "%")</f>
        <v>#REF!</v>
      </c>
      <c r="AR71"/>
      <c r="AS71"/>
      <c r="AT71"/>
      <c r="AU71" t="e">
        <f ca="1">CONCATENATE(AP$64, " = ",ROUND(AW$64/AW65,3)*100, "%")</f>
        <v>#REF!</v>
      </c>
      <c r="AV71"/>
      <c r="AW71"/>
      <c r="AX71"/>
      <c r="AY71"/>
      <c r="AZ71"/>
      <c r="BA71" t="e">
        <f ca="1">CONCATENATE(BD$60, " = ",ROUND(BD$65/BG$65,3)*100, "%")</f>
        <v>#REF!</v>
      </c>
      <c r="BB71"/>
      <c r="BC71"/>
      <c r="BD71"/>
      <c r="BE71" t="e">
        <f ca="1">CONCATENATE(AZ$64, " = ",ROUND(BG$64/BG65,3)*100, "%")</f>
        <v>#REF!</v>
      </c>
      <c r="BF71"/>
      <c r="BG71"/>
      <c r="BH71"/>
    </row>
    <row r="72" spans="1:60" x14ac:dyDescent="0.25">
      <c r="A72"/>
      <c r="B72"/>
      <c r="C72" t="e">
        <f ca="1">CONCATENATE(G$60, " = ",ROUND(G$65/I$65,3)*100, "%")</f>
        <v>#REF!</v>
      </c>
      <c r="D72"/>
      <c r="E72"/>
      <c r="F72"/>
      <c r="G72"/>
      <c r="H72"/>
      <c r="I72"/>
      <c r="J72"/>
      <c r="K72"/>
      <c r="L72"/>
      <c r="M72" t="e">
        <f ca="1">CONCATENATE(Q$60, " = ",ROUND(Q$65/S$65,3)*100, "%")</f>
        <v>#REF!</v>
      </c>
      <c r="N72"/>
      <c r="O72"/>
      <c r="P72"/>
      <c r="Q72"/>
      <c r="R72"/>
      <c r="S72"/>
      <c r="T72"/>
      <c r="U72"/>
      <c r="V72"/>
      <c r="W72" t="e">
        <f ca="1">CONCATENATE(AA$60, " = ",ROUND(AA$65/AC$65,3)*100, "%")</f>
        <v>#REF!</v>
      </c>
      <c r="X72"/>
      <c r="Y72"/>
      <c r="Z72"/>
      <c r="AA72"/>
      <c r="AB72"/>
      <c r="AC72"/>
      <c r="AD72"/>
      <c r="AE72"/>
      <c r="AF72"/>
      <c r="AG72" t="e">
        <f ca="1">CONCATENATE(AK$60, " = ",ROUND(AK$65/AM$65,3)*100, "%")</f>
        <v>#REF!</v>
      </c>
      <c r="AH72"/>
      <c r="AI72"/>
      <c r="AJ72"/>
      <c r="AK72"/>
      <c r="AL72"/>
      <c r="AM72"/>
      <c r="AN72"/>
      <c r="AO72"/>
      <c r="AP72"/>
      <c r="AQ72" t="e">
        <f ca="1">CONCATENATE(AU$60, " = ",ROUND(AU$65/AW$65,3)*100, "%")</f>
        <v>#REF!</v>
      </c>
      <c r="AR72"/>
      <c r="AS72"/>
      <c r="AT72"/>
      <c r="AU72"/>
      <c r="AV72"/>
      <c r="AW72"/>
      <c r="AX72"/>
      <c r="AY72"/>
      <c r="AZ72"/>
      <c r="BA72" t="e">
        <f ca="1">CONCATENATE(BE$60, " = ",ROUND(BE$65/BG$65,3)*100, "%")</f>
        <v>#REF!</v>
      </c>
      <c r="BB72"/>
      <c r="BC72"/>
      <c r="BD72"/>
      <c r="BE72"/>
      <c r="BF72"/>
      <c r="BG72"/>
      <c r="BH72"/>
    </row>
    <row r="73" spans="1:60" x14ac:dyDescent="0.25">
      <c r="A73"/>
      <c r="B73"/>
      <c r="C73" t="e">
        <f ca="1">CONCATENATE(H$60, " = ",ROUND(H$65/I$65,3)*100, "%")</f>
        <v>#REF!</v>
      </c>
      <c r="D73"/>
      <c r="E73"/>
      <c r="F73"/>
      <c r="G73"/>
      <c r="H73"/>
      <c r="I73"/>
      <c r="J73"/>
      <c r="K73"/>
      <c r="L73"/>
      <c r="M73" t="e">
        <f ca="1">CONCATENATE(R$60, " = ",ROUND(R$65/S$65,3)*100, "%")</f>
        <v>#REF!</v>
      </c>
      <c r="N73"/>
      <c r="O73"/>
      <c r="P73"/>
      <c r="Q73"/>
      <c r="R73"/>
      <c r="S73"/>
      <c r="T73"/>
      <c r="U73"/>
      <c r="V73"/>
      <c r="W73" t="e">
        <f ca="1">CONCATENATE(AB$60, " = ",ROUND(AB$65/AC$65,3)*100, "%")</f>
        <v>#REF!</v>
      </c>
      <c r="X73"/>
      <c r="Y73"/>
      <c r="Z73"/>
      <c r="AA73"/>
      <c r="AB73"/>
      <c r="AC73"/>
      <c r="AD73"/>
      <c r="AE73"/>
      <c r="AF73"/>
      <c r="AG73" t="e">
        <f ca="1">CONCATENATE(AL$60, " = ",ROUND(AL$65/AM$65,3)*100, "%")</f>
        <v>#REF!</v>
      </c>
      <c r="AH73"/>
      <c r="AI73"/>
      <c r="AJ73"/>
      <c r="AK73"/>
      <c r="AL73"/>
      <c r="AM73"/>
      <c r="AN73"/>
      <c r="AO73"/>
      <c r="AP73"/>
      <c r="AQ73" t="e">
        <f ca="1">CONCATENATE(AV$60, " = ",ROUND(AV$65/AW$65,3)*100, "%")</f>
        <v>#REF!</v>
      </c>
      <c r="AR73"/>
      <c r="AS73"/>
      <c r="AT73"/>
      <c r="AU73"/>
      <c r="AV73"/>
      <c r="AW73"/>
      <c r="AX73"/>
      <c r="AY73"/>
      <c r="AZ73"/>
      <c r="BA73" t="e">
        <f ca="1">CONCATENATE(BF$60, " = ",ROUND(BF$65/BG$65,3)*100, "%")</f>
        <v>#REF!</v>
      </c>
      <c r="BB73"/>
      <c r="BC73"/>
      <c r="BD73"/>
      <c r="BE73"/>
      <c r="BF73"/>
      <c r="BG73"/>
      <c r="BH73"/>
    </row>
    <row r="74" spans="1:60" x14ac:dyDescent="0.25">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row>
    <row r="75" spans="1:60" x14ac:dyDescent="0.25">
      <c r="A75"/>
      <c r="B75"/>
      <c r="C75" t="e">
        <f ca="1">CONCATENATE(B$58, " All Components = ",ROUND(I$65,1), " ", B$59)</f>
        <v>#REF!</v>
      </c>
      <c r="D75"/>
      <c r="E75"/>
      <c r="F75"/>
      <c r="G75"/>
      <c r="H75"/>
      <c r="I75"/>
      <c r="J75"/>
      <c r="K75"/>
      <c r="L75"/>
      <c r="M75" t="e">
        <f ca="1">CONCATENATE(L$58, " All Components = ",ROUND(S$65,1), " ", L$59)</f>
        <v>#REF!</v>
      </c>
      <c r="N75"/>
      <c r="O75"/>
      <c r="P75"/>
      <c r="Q75"/>
      <c r="R75"/>
      <c r="S75"/>
      <c r="T75"/>
      <c r="U75"/>
      <c r="V75"/>
      <c r="W75" t="e">
        <f ca="1">CONCATENATE(V$58, " All Components = ",ROUND(AC$65,1), " ", V$59)</f>
        <v>#REF!</v>
      </c>
      <c r="X75"/>
      <c r="Y75"/>
      <c r="Z75"/>
      <c r="AA75"/>
      <c r="AB75"/>
      <c r="AC75"/>
      <c r="AD75"/>
      <c r="AE75"/>
      <c r="AF75"/>
      <c r="AG75" t="e">
        <f ca="1">CONCATENATE(AF$58, " All Components = ",ROUND(AM$65,1), " ", AF$59)</f>
        <v>#REF!</v>
      </c>
      <c r="AH75"/>
      <c r="AI75"/>
      <c r="AJ75"/>
      <c r="AK75"/>
      <c r="AL75"/>
      <c r="AM75"/>
      <c r="AN75"/>
      <c r="AO75"/>
      <c r="AP75"/>
      <c r="AQ75" t="e">
        <f ca="1">CONCATENATE(AP$58, " All Components = ",ROUND(AW$65,1), " ", AP$59)</f>
        <v>#REF!</v>
      </c>
      <c r="AR75"/>
      <c r="AS75"/>
      <c r="AT75"/>
      <c r="AU75"/>
      <c r="AV75"/>
      <c r="AW75"/>
      <c r="AX75"/>
      <c r="AY75"/>
      <c r="AZ75"/>
      <c r="BA75" t="e">
        <f ca="1">CONCATENATE(AZ$58, " All Components = ",ROUND(BG$65,1), " ", AZ$59)</f>
        <v>#REF!</v>
      </c>
      <c r="BB75"/>
      <c r="BC75"/>
      <c r="BD75"/>
      <c r="BE75"/>
      <c r="BF75"/>
      <c r="BG75"/>
      <c r="BH75"/>
    </row>
    <row r="76" spans="1:60" x14ac:dyDescent="0.25">
      <c r="A76"/>
      <c r="B76"/>
      <c r="C76" t="e">
        <f ca="1">CONCATENATE(B$58, " All Scopes = ",ROUND(I$65,1), " ", B$59)</f>
        <v>#REF!</v>
      </c>
      <c r="D76"/>
      <c r="E76"/>
      <c r="F76"/>
      <c r="G76"/>
      <c r="H76"/>
      <c r="I76"/>
      <c r="J76"/>
      <c r="K76"/>
      <c r="L76"/>
      <c r="M76" t="e">
        <f ca="1">CONCATENATE(L$58, " All Scopes = ",ROUND(S$65,1), " ", L$59)</f>
        <v>#REF!</v>
      </c>
      <c r="N76"/>
      <c r="O76"/>
      <c r="P76"/>
      <c r="Q76"/>
      <c r="R76"/>
      <c r="S76"/>
      <c r="T76"/>
      <c r="U76"/>
      <c r="V76"/>
      <c r="W76" t="e">
        <f ca="1">CONCATENATE(V$58, " All Scopes = ",ROUND(AC$65,1), " ", V$59)</f>
        <v>#REF!</v>
      </c>
      <c r="X76"/>
      <c r="Y76"/>
      <c r="Z76"/>
      <c r="AA76"/>
      <c r="AB76"/>
      <c r="AC76"/>
      <c r="AD76"/>
      <c r="AE76"/>
      <c r="AF76"/>
      <c r="AG76" t="e">
        <f ca="1">CONCATENATE(AF$58, " All Scopes = ",ROUND(AM$65,1), " ", AF$59)</f>
        <v>#REF!</v>
      </c>
      <c r="AH76"/>
      <c r="AI76"/>
      <c r="AJ76"/>
      <c r="AK76"/>
      <c r="AL76"/>
      <c r="AM76"/>
      <c r="AN76"/>
      <c r="AO76"/>
      <c r="AP76"/>
      <c r="AQ76" t="e">
        <f ca="1">CONCATENATE(AP$58, " All Scopes = ",ROUND(AW$65,1), " ", AP$59)</f>
        <v>#REF!</v>
      </c>
      <c r="AR76"/>
      <c r="AS76"/>
      <c r="AT76"/>
      <c r="AU76"/>
      <c r="AV76"/>
      <c r="AW76"/>
      <c r="AX76"/>
      <c r="AY76"/>
      <c r="AZ76"/>
      <c r="BA76" t="e">
        <f ca="1">CONCATENATE(AZ$58, " All Scopes = ",ROUND(BG$65,1), " ", AZ$59)</f>
        <v>#REF!</v>
      </c>
      <c r="BB76"/>
      <c r="BC76"/>
      <c r="BD76"/>
      <c r="BE76"/>
      <c r="BF76"/>
      <c r="BG76"/>
      <c r="BH76"/>
    </row>
    <row r="80" spans="1:60" x14ac:dyDescent="0.25">
      <c r="A80" s="5" t="s">
        <v>187</v>
      </c>
      <c r="D80" t="str">
        <f>General!$C$18</f>
        <v>&lt; Component 1 &gt;</v>
      </c>
      <c r="E80" t="str">
        <f>General!$C$19</f>
        <v>&lt; Component 2 &gt;</v>
      </c>
      <c r="F80" t="str">
        <f>General!$C$20</f>
        <v>&lt; Component 3 &gt;</v>
      </c>
      <c r="G80" t="str">
        <f>General!$C$21</f>
        <v>&lt; Component 4 &gt;</v>
      </c>
      <c r="H80" t="str">
        <f>General!$C$22</f>
        <v>&lt; Component 5 &gt;</v>
      </c>
      <c r="I80" t="str">
        <f>General!$C$23</f>
        <v>&lt; Component 6 &gt;</v>
      </c>
      <c r="J80" t="s">
        <v>44</v>
      </c>
    </row>
    <row r="81" spans="1:10" x14ac:dyDescent="0.25">
      <c r="A81" s="198" t="s">
        <v>189</v>
      </c>
      <c r="B81" s="5" t="s">
        <v>191</v>
      </c>
      <c r="D81" s="5" t="e">
        <f ca="1">INDIRECT(CONCATENATE("'",General!$C$12,"[",General!$C$13,"]transfer 3'!",ADDRESS(ROW(S57),COLUMN(S57),4)))+INDIRECT(CONCATENATE("'",General!$C$12,"[",General!$C$13,"]transfer 3'!",ADDRESS(ROW(S58),COLUMN(S58),4)))+INDIRECT(CONCATENATE("'",General!$C$12,"[",General!$C$13,"]transfer 3'!",ADDRESS(ROW(S59),COLUMN(S59),4)))+INDIRECT(CONCATENATE("'",General!$C$12,"[",General!$C$13,"]transfer 3'!",ADDRESS(ROW(S60),COLUMN(S158),4)))+INDIRECT(CONCATENATE("'",General!$C$12,"[",General!$C$13,"]transfer 3'!",ADDRESS(ROW(S61),COLUMN(S61),4)))+INDIRECT(CONCATENATE("'",General!$C$12,"[",General!$C$13,"]transfer 3'!",ADDRESS(ROW(S62),COLUMN(S62),4)))+INDIRECT(CONCATENATE("'",General!$C$12,"[",General!$C$13,"]transfer 3'!",ADDRESS(ROW(S63),COLUMN(S63),4)))+INDIRECT(CONCATENATE("'",General!$C$12,"[",General!$C$13,"]transfer 3'!",ADDRESS(ROW(S64),COLUMN(S64),4)))+INDIRECT(CONCATENATE("'",General!$C$12,"[",General!$C$13,"]transfer 3'!",ADDRESS(ROW(S65),COLUMN(S65),4)))+INDIRECT(CONCATENATE("'",General!$C$12,"[",General!$C$13,"]transfer 3'!",ADDRESS(ROW(S66),COLUMN(S66),4)))</f>
        <v>#REF!</v>
      </c>
      <c r="E81" s="5" t="e">
        <f ca="1">INDIRECT(CONCATENATE("'",General!$C$12,"[",General!$C$13,"]transfer 3'!",ADDRESS(ROW(T57),COLUMN(T57),4)))+INDIRECT(CONCATENATE("'",General!$C$12,"[",General!$C$13,"]transfer 3'!",ADDRESS(ROW(T58),COLUMN(T58),4)))+INDIRECT(CONCATENATE("'",General!$C$12,"[",General!$C$13,"]transfer 3'!",ADDRESS(ROW(T59),COLUMN(T59),4)))+INDIRECT(CONCATENATE("'",General!$C$12,"[",General!$C$13,"]transfer 3'!",ADDRESS(ROW(T60),COLUMN(T158),4)))+INDIRECT(CONCATENATE("'",General!$C$12,"[",General!$C$13,"]transfer 3'!",ADDRESS(ROW(T61),COLUMN(T61),4)))+INDIRECT(CONCATENATE("'",General!$C$12,"[",General!$C$13,"]transfer 3'!",ADDRESS(ROW(T62),COLUMN(T62),4)))+INDIRECT(CONCATENATE("'",General!$C$12,"[",General!$C$13,"]transfer 3'!",ADDRESS(ROW(T63),COLUMN(T63),4)))+INDIRECT(CONCATENATE("'",General!$C$12,"[",General!$C$13,"]transfer 3'!",ADDRESS(ROW(T64),COLUMN(T64),4)))+INDIRECT(CONCATENATE("'",General!$C$12,"[",General!$C$13,"]transfer 3'!",ADDRESS(ROW(T65),COLUMN(T65),4)))+INDIRECT(CONCATENATE("'",General!$C$12,"[",General!$C$13,"]transfer 3'!",ADDRESS(ROW(T66),COLUMN(T66),4)))</f>
        <v>#REF!</v>
      </c>
      <c r="F81" s="5" t="e">
        <f ca="1">INDIRECT(CONCATENATE("'",General!$C$12,"[",General!$C$13,"]transfer 3'!",ADDRESS(ROW(U57),COLUMN(U57),4)))+INDIRECT(CONCATENATE("'",General!$C$12,"[",General!$C$13,"]transfer 3'!",ADDRESS(ROW(U58),COLUMN(U58),4)))+INDIRECT(CONCATENATE("'",General!$C$12,"[",General!$C$13,"]transfer 3'!",ADDRESS(ROW(U59),COLUMN(U59),4)))+INDIRECT(CONCATENATE("'",General!$C$12,"[",General!$C$13,"]transfer 3'!",ADDRESS(ROW(U60),COLUMN(U158),4)))+INDIRECT(CONCATENATE("'",General!$C$12,"[",General!$C$13,"]transfer 3'!",ADDRESS(ROW(U61),COLUMN(U61),4)))+INDIRECT(CONCATENATE("'",General!$C$12,"[",General!$C$13,"]transfer 3'!",ADDRESS(ROW(U62),COLUMN(U62),4)))+INDIRECT(CONCATENATE("'",General!$C$12,"[",General!$C$13,"]transfer 3'!",ADDRESS(ROW(U63),COLUMN(U63),4)))+INDIRECT(CONCATENATE("'",General!$C$12,"[",General!$C$13,"]transfer 3'!",ADDRESS(ROW(U64),COLUMN(U64),4)))+INDIRECT(CONCATENATE("'",General!$C$12,"[",General!$C$13,"]transfer 3'!",ADDRESS(ROW(U65),COLUMN(U65),4)))+INDIRECT(CONCATENATE("'",General!$C$12,"[",General!$C$13,"]transfer 3'!",ADDRESS(ROW(U66),COLUMN(U66),4)))</f>
        <v>#REF!</v>
      </c>
      <c r="G81" s="5" t="e">
        <f ca="1">INDIRECT(CONCATENATE("'",General!$C$12,"[",General!$C$13,"]transfer 3'!",ADDRESS(ROW(V57),COLUMN(V57),4)))+INDIRECT(CONCATENATE("'",General!$C$12,"[",General!$C$13,"]transfer 3'!",ADDRESS(ROW(V58),COLUMN(V58),4)))+INDIRECT(CONCATENATE("'",General!$C$12,"[",General!$C$13,"]transfer 3'!",ADDRESS(ROW(V59),COLUMN(V59),4)))+INDIRECT(CONCATENATE("'",General!$C$12,"[",General!$C$13,"]transfer 3'!",ADDRESS(ROW(V60),COLUMN(V158),4)))+INDIRECT(CONCATENATE("'",General!$C$12,"[",General!$C$13,"]transfer 3'!",ADDRESS(ROW(V61),COLUMN(V61),4)))+INDIRECT(CONCATENATE("'",General!$C$12,"[",General!$C$13,"]transfer 3'!",ADDRESS(ROW(V62),COLUMN(V62),4)))+INDIRECT(CONCATENATE("'",General!$C$12,"[",General!$C$13,"]transfer 3'!",ADDRESS(ROW(V63),COLUMN(V63),4)))+INDIRECT(CONCATENATE("'",General!$C$12,"[",General!$C$13,"]transfer 3'!",ADDRESS(ROW(V64),COLUMN(V64),4)))+INDIRECT(CONCATENATE("'",General!$C$12,"[",General!$C$13,"]transfer 3'!",ADDRESS(ROW(V65),COLUMN(V65),4)))+INDIRECT(CONCATENATE("'",General!$C$12,"[",General!$C$13,"]transfer 3'!",ADDRESS(ROW(V66),COLUMN(V66),4)))</f>
        <v>#REF!</v>
      </c>
      <c r="H81" s="5" t="e">
        <f ca="1">INDIRECT(CONCATENATE("'",General!$C$12,"[",General!$C$13,"]transfer 3'!",ADDRESS(ROW(W57),COLUMN(W57),4)))+INDIRECT(CONCATENATE("'",General!$C$12,"[",General!$C$13,"]transfer 3'!",ADDRESS(ROW(W58),COLUMN(W58),4)))+INDIRECT(CONCATENATE("'",General!$C$12,"[",General!$C$13,"]transfer 3'!",ADDRESS(ROW(W59),COLUMN(W59),4)))+INDIRECT(CONCATENATE("'",General!$C$12,"[",General!$C$13,"]transfer 3'!",ADDRESS(ROW(W60),COLUMN(W158),4)))+INDIRECT(CONCATENATE("'",General!$C$12,"[",General!$C$13,"]transfer 3'!",ADDRESS(ROW(W61),COLUMN(W61),4)))+INDIRECT(CONCATENATE("'",General!$C$12,"[",General!$C$13,"]transfer 3'!",ADDRESS(ROW(W62),COLUMN(W62),4)))+INDIRECT(CONCATENATE("'",General!$C$12,"[",General!$C$13,"]transfer 3'!",ADDRESS(ROW(W63),COLUMN(W63),4)))+INDIRECT(CONCATENATE("'",General!$C$12,"[",General!$C$13,"]transfer 3'!",ADDRESS(ROW(W64),COLUMN(W64),4)))+INDIRECT(CONCATENATE("'",General!$C$12,"[",General!$C$13,"]transfer 3'!",ADDRESS(ROW(W65),COLUMN(W65),4)))+INDIRECT(CONCATENATE("'",General!$C$12,"[",General!$C$13,"]transfer 3'!",ADDRESS(ROW(W66),COLUMN(W66),4)))</f>
        <v>#REF!</v>
      </c>
      <c r="I81" s="5" t="e">
        <f ca="1">INDIRECT(CONCATENATE("'",General!$C$12,"[",General!$C$13,"]transfer 3'!",ADDRESS(ROW(X57),COLUMN(X57),4)))+INDIRECT(CONCATENATE("'",General!$C$12,"[",General!$C$13,"]transfer 3'!",ADDRESS(ROW(X58),COLUMN(X58),4)))+INDIRECT(CONCATENATE("'",General!$C$12,"[",General!$C$13,"]transfer 3'!",ADDRESS(ROW(X59),COLUMN(X59),4)))+INDIRECT(CONCATENATE("'",General!$C$12,"[",General!$C$13,"]transfer 3'!",ADDRESS(ROW(X60),COLUMN(X158),4)))+INDIRECT(CONCATENATE("'",General!$C$12,"[",General!$C$13,"]transfer 3'!",ADDRESS(ROW(X61),COLUMN(X61),4)))+INDIRECT(CONCATENATE("'",General!$C$12,"[",General!$C$13,"]transfer 3'!",ADDRESS(ROW(X62),COLUMN(X62),4)))+INDIRECT(CONCATENATE("'",General!$C$12,"[",General!$C$13,"]transfer 3'!",ADDRESS(ROW(X63),COLUMN(X63),4)))+INDIRECT(CONCATENATE("'",General!$C$12,"[",General!$C$13,"]transfer 3'!",ADDRESS(ROW(X64),COLUMN(X64),4)))+INDIRECT(CONCATENATE("'",General!$C$12,"[",General!$C$13,"]transfer 3'!",ADDRESS(ROW(X65),COLUMN(X65),4)))+INDIRECT(CONCATENATE("'",General!$C$12,"[",General!$C$13,"]transfer 3'!",ADDRESS(ROW(X66),COLUMN(X66),4)))</f>
        <v>#REF!</v>
      </c>
      <c r="J81" s="5" t="e">
        <f ca="1">SUM(D81:I81)</f>
        <v>#REF!</v>
      </c>
    </row>
    <row r="82" spans="1:10" x14ac:dyDescent="0.25">
      <c r="A82" s="198"/>
      <c r="B82" s="5" t="s">
        <v>188</v>
      </c>
      <c r="D82" s="5" t="e">
        <f ca="1">INDIRECT(CONCATENATE("'",General!$C$12,"[",General!$C$13,"]transfer 3'!",ADDRESS(ROW(S19),COLUMN(S19),4)))+INDIRECT(CONCATENATE("'",General!$C$12,"[",General!$C$13,"]transfer 3'!",ADDRESS(ROW(S20),COLUMN(S20),4)))+INDIRECT(CONCATENATE("'",General!$C$12,"[",General!$C$13,"]transfer 3'!",ADDRESS(ROW(S21),COLUMN(S21),4)))+INDIRECT(CONCATENATE("'",General!$C$12,"[",General!$C$13,"]transfer 3'!",ADDRESS(ROW(S22),COLUMN(S22),4)))</f>
        <v>#REF!</v>
      </c>
      <c r="E82" s="5" t="e">
        <f ca="1">INDIRECT(CONCATENATE("'",General!$C$12,"[",General!$C$13,"]transfer 3'!",ADDRESS(ROW(T19),COLUMN(T19),4)))+INDIRECT(CONCATENATE("'",General!$C$12,"[",General!$C$13,"]transfer 3'!",ADDRESS(ROW(T20),COLUMN(T20),4)))+INDIRECT(CONCATENATE("'",General!$C$12,"[",General!$C$13,"]transfer 3'!",ADDRESS(ROW(T21),COLUMN(T21),4)))+INDIRECT(CONCATENATE("'",General!$C$12,"[",General!$C$13,"]transfer 3'!",ADDRESS(ROW(T22),COLUMN(T22),4)))</f>
        <v>#REF!</v>
      </c>
      <c r="F82" s="5" t="e">
        <f ca="1">INDIRECT(CONCATENATE("'",General!$C$12,"[",General!$C$13,"]transfer 3'!",ADDRESS(ROW(U19),COLUMN(U19),4)))+INDIRECT(CONCATENATE("'",General!$C$12,"[",General!$C$13,"]transfer 3'!",ADDRESS(ROW(U20),COLUMN(U20),4)))+INDIRECT(CONCATENATE("'",General!$C$12,"[",General!$C$13,"]transfer 3'!",ADDRESS(ROW(U21),COLUMN(U21),4)))+INDIRECT(CONCATENATE("'",General!$C$12,"[",General!$C$13,"]transfer 3'!",ADDRESS(ROW(U22),COLUMN(U22),4)))</f>
        <v>#REF!</v>
      </c>
      <c r="G82" s="5" t="e">
        <f ca="1">INDIRECT(CONCATENATE("'",General!$C$12,"[",General!$C$13,"]transfer 3'!",ADDRESS(ROW(V19),COLUMN(V19),4)))+INDIRECT(CONCATENATE("'",General!$C$12,"[",General!$C$13,"]transfer 3'!",ADDRESS(ROW(V20),COLUMN(V20),4)))+INDIRECT(CONCATENATE("'",General!$C$12,"[",General!$C$13,"]transfer 3'!",ADDRESS(ROW(V21),COLUMN(V21),4)))+INDIRECT(CONCATENATE("'",General!$C$12,"[",General!$C$13,"]transfer 3'!",ADDRESS(ROW(V22),COLUMN(V22),4)))</f>
        <v>#REF!</v>
      </c>
      <c r="H82" s="5" t="e">
        <f ca="1">INDIRECT(CONCATENATE("'",General!$C$12,"[",General!$C$13,"]transfer 3'!",ADDRESS(ROW(W19),COLUMN(W19),4)))+INDIRECT(CONCATENATE("'",General!$C$12,"[",General!$C$13,"]transfer 3'!",ADDRESS(ROW(W20),COLUMN(W20),4)))+INDIRECT(CONCATENATE("'",General!$C$12,"[",General!$C$13,"]transfer 3'!",ADDRESS(ROW(W21),COLUMN(W21),4)))+INDIRECT(CONCATENATE("'",General!$C$12,"[",General!$C$13,"]transfer 3'!",ADDRESS(ROW(W22),COLUMN(W22),4)))</f>
        <v>#REF!</v>
      </c>
      <c r="I82" s="5" t="e">
        <f ca="1">INDIRECT(CONCATENATE("'",General!$C$12,"[",General!$C$13,"]transfer 3'!",ADDRESS(ROW(X19),COLUMN(X19),4)))+INDIRECT(CONCATENATE("'",General!$C$12,"[",General!$C$13,"]transfer 3'!",ADDRESS(ROW(X20),COLUMN(X20),4)))+INDIRECT(CONCATENATE("'",General!$C$12,"[",General!$C$13,"]transfer 3'!",ADDRESS(ROW(X21),COLUMN(X21),4)))+INDIRECT(CONCATENATE("'",General!$C$12,"[",General!$C$13,"]transfer 3'!",ADDRESS(ROW(X22),COLUMN(X22),4)))</f>
        <v>#REF!</v>
      </c>
      <c r="J82" s="5" t="e">
        <f t="shared" ref="J82:J84" ca="1" si="12">SUM(D82:I82)</f>
        <v>#REF!</v>
      </c>
    </row>
    <row r="83" spans="1:10" x14ac:dyDescent="0.25">
      <c r="A83" s="198" t="s">
        <v>190</v>
      </c>
      <c r="B83" s="5" t="s">
        <v>191</v>
      </c>
      <c r="D83" s="5" t="e">
        <f ca="1">INDIRECT(CONCATENATE("'",General!$C$12,"[",General!$C$13,"]transfer 3'!",ADDRESS(ROW(S67),COLUMN(S67),4)))+INDIRECT(CONCATENATE("'",General!$C$12,"[",General!$C$13,"]transfer 3'!",ADDRESS(ROW(S68),COLUMN(S68),4)))+INDIRECT(CONCATENATE("'",General!$C$12,"[",General!$C$13,"]transfer 3'!",ADDRESS(ROW(S69),COLUMN(S69),4)))+INDIRECT(CONCATENATE("'",General!$C$12,"[",General!$C$13,"]transfer 3'!",ADDRESS(ROW(S70),COLUMN(S70),4)))+INDIRECT(CONCATENATE("'",General!$C$12,"[",General!$C$13,"]transfer 3'!",ADDRESS(ROW(S71),COLUMN(S71),4)))+INDIRECT(CONCATENATE("'",General!$C$12,"[",General!$C$13,"]transfer 3'!",ADDRESS(ROW(S72),COLUMN(S72),4)))</f>
        <v>#REF!</v>
      </c>
      <c r="E83" s="5" t="e">
        <f ca="1">INDIRECT(CONCATENATE("'",General!$C$12,"[",General!$C$13,"]transfer 3'!",ADDRESS(ROW(T67),COLUMN(T67),4)))+INDIRECT(CONCATENATE("'",General!$C$12,"[",General!$C$13,"]transfer 3'!",ADDRESS(ROW(T68),COLUMN(T68),4)))+INDIRECT(CONCATENATE("'",General!$C$12,"[",General!$C$13,"]transfer 3'!",ADDRESS(ROW(T69),COLUMN(T69),4)))+INDIRECT(CONCATENATE("'",General!$C$12,"[",General!$C$13,"]transfer 3'!",ADDRESS(ROW(T70),COLUMN(T70),4)))+INDIRECT(CONCATENATE("'",General!$C$12,"[",General!$C$13,"]transfer 3'!",ADDRESS(ROW(T71),COLUMN(T71),4)))+INDIRECT(CONCATENATE("'",General!$C$12,"[",General!$C$13,"]transfer 3'!",ADDRESS(ROW(T72),COLUMN(T72),4)))</f>
        <v>#REF!</v>
      </c>
      <c r="F83" s="5" t="e">
        <f ca="1">INDIRECT(CONCATENATE("'",General!$C$12,"[",General!$C$13,"]transfer 3'!",ADDRESS(ROW(U67),COLUMN(U67),4)))+INDIRECT(CONCATENATE("'",General!$C$12,"[",General!$C$13,"]transfer 3'!",ADDRESS(ROW(U68),COLUMN(U68),4)))+INDIRECT(CONCATENATE("'",General!$C$12,"[",General!$C$13,"]transfer 3'!",ADDRESS(ROW(U69),COLUMN(U69),4)))+INDIRECT(CONCATENATE("'",General!$C$12,"[",General!$C$13,"]transfer 3'!",ADDRESS(ROW(U70),COLUMN(U70),4)))+INDIRECT(CONCATENATE("'",General!$C$12,"[",General!$C$13,"]transfer 3'!",ADDRESS(ROW(U71),COLUMN(U71),4)))+INDIRECT(CONCATENATE("'",General!$C$12,"[",General!$C$13,"]transfer 3'!",ADDRESS(ROW(U72),COLUMN(U72),4)))</f>
        <v>#REF!</v>
      </c>
      <c r="G83" s="5" t="e">
        <f ca="1">INDIRECT(CONCATENATE("'",General!$C$12,"[",General!$C$13,"]transfer 3'!",ADDRESS(ROW(V67),COLUMN(V67),4)))+INDIRECT(CONCATENATE("'",General!$C$12,"[",General!$C$13,"]transfer 3'!",ADDRESS(ROW(V68),COLUMN(V68),4)))+INDIRECT(CONCATENATE("'",General!$C$12,"[",General!$C$13,"]transfer 3'!",ADDRESS(ROW(V69),COLUMN(V69),4)))+INDIRECT(CONCATENATE("'",General!$C$12,"[",General!$C$13,"]transfer 3'!",ADDRESS(ROW(V70),COLUMN(V70),4)))+INDIRECT(CONCATENATE("'",General!$C$12,"[",General!$C$13,"]transfer 3'!",ADDRESS(ROW(V71),COLUMN(V71),4)))+INDIRECT(CONCATENATE("'",General!$C$12,"[",General!$C$13,"]transfer 3'!",ADDRESS(ROW(V72),COLUMN(V72),4)))</f>
        <v>#REF!</v>
      </c>
      <c r="H83" s="5" t="e">
        <f ca="1">INDIRECT(CONCATENATE("'",General!$C$12,"[",General!$C$13,"]transfer 3'!",ADDRESS(ROW(W67),COLUMN(W67),4)))+INDIRECT(CONCATENATE("'",General!$C$12,"[",General!$C$13,"]transfer 3'!",ADDRESS(ROW(W68),COLUMN(W68),4)))+INDIRECT(CONCATENATE("'",General!$C$12,"[",General!$C$13,"]transfer 3'!",ADDRESS(ROW(W69),COLUMN(W69),4)))+INDIRECT(CONCATENATE("'",General!$C$12,"[",General!$C$13,"]transfer 3'!",ADDRESS(ROW(W70),COLUMN(W70),4)))+INDIRECT(CONCATENATE("'",General!$C$12,"[",General!$C$13,"]transfer 3'!",ADDRESS(ROW(W71),COLUMN(W71),4)))+INDIRECT(CONCATENATE("'",General!$C$12,"[",General!$C$13,"]transfer 3'!",ADDRESS(ROW(W72),COLUMN(W72),4)))</f>
        <v>#REF!</v>
      </c>
      <c r="I83" s="5" t="e">
        <f ca="1">INDIRECT(CONCATENATE("'",General!$C$12,"[",General!$C$13,"]transfer 3'!",ADDRESS(ROW(X67),COLUMN(X67),4)))+INDIRECT(CONCATENATE("'",General!$C$12,"[",General!$C$13,"]transfer 3'!",ADDRESS(ROW(X68),COLUMN(X68),4)))+INDIRECT(CONCATENATE("'",General!$C$12,"[",General!$C$13,"]transfer 3'!",ADDRESS(ROW(X69),COLUMN(X69),4)))+INDIRECT(CONCATENATE("'",General!$C$12,"[",General!$C$13,"]transfer 3'!",ADDRESS(ROW(X70),COLUMN(X70),4)))+INDIRECT(CONCATENATE("'",General!$C$12,"[",General!$C$13,"]transfer 3'!",ADDRESS(ROW(X71),COLUMN(X71),4)))+INDIRECT(CONCATENATE("'",General!$C$12,"[",General!$C$13,"]transfer 3'!",ADDRESS(ROW(X72),COLUMN(X72),4)))</f>
        <v>#REF!</v>
      </c>
      <c r="J83" s="5" t="e">
        <f t="shared" ca="1" si="12"/>
        <v>#REF!</v>
      </c>
    </row>
    <row r="84" spans="1:10" x14ac:dyDescent="0.25">
      <c r="A84" s="198"/>
      <c r="B84" s="5" t="s">
        <v>188</v>
      </c>
      <c r="D84" s="5" t="e">
        <f ca="1">INDIRECT(CONCATENATE("'",General!$C$12,"[",General!$C$13,"]transfer 3'!",ADDRESS(ROW(S23),COLUMN(S23),4)))+INDIRECT(CONCATENATE("'",General!$C$12,"[",General!$C$13,"]transfer 3'!",ADDRESS(ROW(S24),COLUMN(S24),4)))+INDIRECT(CONCATENATE("'",General!$C$12,"[",General!$C$13,"]transfer 3'!",ADDRESS(ROW(S25),COLUMN(S25),4)))</f>
        <v>#REF!</v>
      </c>
      <c r="E84" s="5" t="e">
        <f ca="1">INDIRECT(CONCATENATE("'",General!$C$12,"[",General!$C$13,"]transfer 3'!",ADDRESS(ROW(T23),COLUMN(T23),4)))+INDIRECT(CONCATENATE("'",General!$C$12,"[",General!$C$13,"]transfer 3'!",ADDRESS(ROW(T24),COLUMN(T24),4)))+INDIRECT(CONCATENATE("'",General!$C$12,"[",General!$C$13,"]transfer 3'!",ADDRESS(ROW(T25),COLUMN(T25),4)))</f>
        <v>#REF!</v>
      </c>
      <c r="F84" s="5" t="e">
        <f ca="1">INDIRECT(CONCATENATE("'",General!$C$12,"[",General!$C$13,"]transfer 3'!",ADDRESS(ROW(U23),COLUMN(U23),4)))+INDIRECT(CONCATENATE("'",General!$C$12,"[",General!$C$13,"]transfer 3'!",ADDRESS(ROW(U24),COLUMN(U24),4)))+INDIRECT(CONCATENATE("'",General!$C$12,"[",General!$C$13,"]transfer 3'!",ADDRESS(ROW(U25),COLUMN(U25),4)))</f>
        <v>#REF!</v>
      </c>
      <c r="G84" s="5" t="e">
        <f ca="1">INDIRECT(CONCATENATE("'",General!$C$12,"[",General!$C$13,"]transfer 3'!",ADDRESS(ROW(V23),COLUMN(V23),4)))+INDIRECT(CONCATENATE("'",General!$C$12,"[",General!$C$13,"]transfer 3'!",ADDRESS(ROW(V24),COLUMN(V24),4)))+INDIRECT(CONCATENATE("'",General!$C$12,"[",General!$C$13,"]transfer 3'!",ADDRESS(ROW(V25),COLUMN(V25),4)))</f>
        <v>#REF!</v>
      </c>
      <c r="H84" s="5" t="e">
        <f ca="1">INDIRECT(CONCATENATE("'",General!$C$12,"[",General!$C$13,"]transfer 3'!",ADDRESS(ROW(W23),COLUMN(W23),4)))+INDIRECT(CONCATENATE("'",General!$C$12,"[",General!$C$13,"]transfer 3'!",ADDRESS(ROW(W24),COLUMN(W24),4)))+INDIRECT(CONCATENATE("'",General!$C$12,"[",General!$C$13,"]transfer 3'!",ADDRESS(ROW(W25),COLUMN(W25),4)))</f>
        <v>#REF!</v>
      </c>
      <c r="I84" s="5" t="e">
        <f ca="1">INDIRECT(CONCATENATE("'",General!$C$12,"[",General!$C$13,"]transfer 3'!",ADDRESS(ROW(X23),COLUMN(X23),4)))+INDIRECT(CONCATENATE("'",General!$C$12,"[",General!$C$13,"]transfer 3'!",ADDRESS(ROW(X24),COLUMN(X24),4)))+INDIRECT(CONCATENATE("'",General!$C$12,"[",General!$C$13,"]transfer 3'!",ADDRESS(ROW(X25),COLUMN(X25),4)))</f>
        <v>#REF!</v>
      </c>
      <c r="J84" s="5" t="e">
        <f t="shared" ca="1" si="12"/>
        <v>#REF!</v>
      </c>
    </row>
  </sheetData>
  <sheetProtection algorithmName="SHA-512" hashValue="dmZDveOJU1aIWmNJHwqDI/5z7KK2cn760KS6bpubloCcOGz7jyaybaZ+S1g8wA1T+miowyExZ1G4E7D8B3/Iag==" saltValue="WJSschg+BDIPQXnDmgSp6g==" spinCount="100000" sheet="1" formatCells="0" formatColumns="0" formatRows="0"/>
  <mergeCells count="14">
    <mergeCell ref="AY1:BH1"/>
    <mergeCell ref="AY2:BH2"/>
    <mergeCell ref="U1:AD1"/>
    <mergeCell ref="U2:AD2"/>
    <mergeCell ref="AE1:AN1"/>
    <mergeCell ref="AE2:AN2"/>
    <mergeCell ref="AO1:AX1"/>
    <mergeCell ref="AO2:AX2"/>
    <mergeCell ref="A81:A82"/>
    <mergeCell ref="A83:A84"/>
    <mergeCell ref="A1:J1"/>
    <mergeCell ref="A2:J2"/>
    <mergeCell ref="K1:T1"/>
    <mergeCell ref="K2:T2"/>
  </mergeCells>
  <printOptions horizontalCentered="1"/>
  <pageMargins left="0.7" right="0.7" top="0.50392857142857139" bottom="0.50392857142857139" header="0.3" footer="0.3"/>
  <pageSetup scale="83" orientation="portrait" r:id="rId1"/>
  <headerFooter>
    <oddFooter>&amp;CPage &amp;P of &amp;N</oddFooter>
  </headerFooter>
  <rowBreaks count="1" manualBreakCount="1">
    <brk id="57" max="16383" man="1"/>
  </rowBreaks>
  <colBreaks count="5" manualBreakCount="5">
    <brk id="10" max="73" man="1"/>
    <brk id="20" max="1048575" man="1"/>
    <brk id="30" max="1048575" man="1"/>
    <brk id="40" max="1048575" man="1"/>
    <brk id="5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4" tint="0.59999389629810485"/>
    <pageSetUpPr fitToPage="1"/>
  </sheetPr>
  <dimension ref="A1:J46"/>
  <sheetViews>
    <sheetView zoomScaleNormal="100" zoomScalePageLayoutView="70" workbookViewId="0"/>
  </sheetViews>
  <sheetFormatPr defaultRowHeight="15" x14ac:dyDescent="0.25"/>
  <cols>
    <col min="1" max="1" width="33.7109375" customWidth="1"/>
    <col min="2" max="7" width="16.28515625" customWidth="1"/>
    <col min="8" max="8" width="17.7109375" customWidth="1"/>
    <col min="9" max="10" width="11.7109375" customWidth="1"/>
  </cols>
  <sheetData>
    <row r="1" spans="1:10" x14ac:dyDescent="0.25">
      <c r="A1" s="5"/>
      <c r="B1" s="5"/>
      <c r="C1" s="5"/>
      <c r="D1" s="5"/>
      <c r="E1" s="5"/>
      <c r="F1" s="5"/>
      <c r="G1" s="5"/>
      <c r="I1" s="1" t="str">
        <f>General!$A$3</f>
        <v>Spreadsheets for Environmental Footprint Analysis (SEFA) Version 3.0, November 2019</v>
      </c>
      <c r="J1" s="5"/>
    </row>
    <row r="2" spans="1:10" x14ac:dyDescent="0.25">
      <c r="A2" s="5"/>
      <c r="B2" s="5"/>
      <c r="C2" s="5"/>
      <c r="D2" s="5"/>
      <c r="E2" s="5"/>
      <c r="F2" s="5"/>
      <c r="G2" s="5"/>
      <c r="I2" s="1" t="str">
        <f>CONCATENATE(General!$C6," - ", General!$C7)</f>
        <v>&lt; Site Name &gt; - &lt; Remedy Name &gt;</v>
      </c>
      <c r="J2" s="5"/>
    </row>
    <row r="3" spans="1:10" x14ac:dyDescent="0.25">
      <c r="A3" s="5"/>
      <c r="B3" s="5"/>
      <c r="C3" s="5"/>
      <c r="D3" s="5"/>
      <c r="E3" s="5"/>
      <c r="F3" s="5"/>
      <c r="G3" s="5"/>
      <c r="J3" s="5"/>
    </row>
    <row r="4" spans="1:10" ht="18.75" x14ac:dyDescent="0.3">
      <c r="A4" s="176" t="str">
        <f>CONCATENATE(General!$C$18," - Energy &amp; Air Compiled Results")</f>
        <v>&lt; Component 1 &gt; - Energy &amp; Air Compiled Results</v>
      </c>
      <c r="B4" s="176"/>
      <c r="C4" s="176"/>
      <c r="D4" s="176"/>
      <c r="E4" s="176"/>
      <c r="F4" s="176"/>
      <c r="G4" s="176"/>
      <c r="H4" s="176"/>
      <c r="I4" s="176"/>
      <c r="J4" s="176"/>
    </row>
    <row r="5" spans="1:10" x14ac:dyDescent="0.25">
      <c r="A5" s="46">
        <v>1</v>
      </c>
    </row>
    <row r="6" spans="1:10" ht="30" customHeight="1" x14ac:dyDescent="0.25">
      <c r="A6" s="200" t="s">
        <v>0</v>
      </c>
      <c r="B6" s="47" t="s">
        <v>1</v>
      </c>
      <c r="C6" s="47" t="s">
        <v>2</v>
      </c>
      <c r="D6" s="47" t="s">
        <v>3</v>
      </c>
      <c r="E6" s="47" t="s">
        <v>4</v>
      </c>
      <c r="F6" s="47" t="s">
        <v>5</v>
      </c>
      <c r="G6" s="47" t="s">
        <v>6</v>
      </c>
      <c r="H6" s="47" t="s">
        <v>7</v>
      </c>
      <c r="I6" s="5"/>
      <c r="J6" s="5"/>
    </row>
    <row r="7" spans="1:10" ht="15" customHeight="1" x14ac:dyDescent="0.25">
      <c r="A7" s="200"/>
      <c r="B7" s="47" t="s">
        <v>8</v>
      </c>
      <c r="C7" s="47" t="s">
        <v>9</v>
      </c>
      <c r="D7" s="47" t="s">
        <v>10</v>
      </c>
      <c r="E7" s="47" t="s">
        <v>10</v>
      </c>
      <c r="F7" s="47" t="s">
        <v>10</v>
      </c>
      <c r="G7" s="47" t="s">
        <v>59</v>
      </c>
      <c r="H7" s="47" t="s">
        <v>10</v>
      </c>
      <c r="I7" s="5"/>
      <c r="J7" s="5"/>
    </row>
    <row r="8" spans="1:10" ht="15" customHeight="1" x14ac:dyDescent="0.25">
      <c r="A8" s="48"/>
      <c r="B8" s="26"/>
      <c r="C8" s="26"/>
      <c r="D8" s="26"/>
      <c r="E8" s="26"/>
      <c r="F8" s="26"/>
      <c r="G8" s="26"/>
      <c r="H8" s="26"/>
      <c r="I8" s="5"/>
      <c r="J8" s="5"/>
    </row>
    <row r="9" spans="1:10" ht="15" customHeight="1" x14ac:dyDescent="0.25">
      <c r="A9" s="49" t="s">
        <v>11</v>
      </c>
      <c r="B9" s="16" t="e">
        <f ca="1">INDIRECT(CONCATENATE("'",General!$C$12,"[",General!$C$13,"]Component ",$A$5,"'!",ADDRESS(49,5,4)))</f>
        <v>#REF!</v>
      </c>
      <c r="C9" s="16" t="e">
        <f ca="1">INDIRECT(CONCATENATE("'",General!$C$12,"[",General!$C$13,"]Component ",$A$5,"'!",ADDRESS(49,7,4)))</f>
        <v>#REF!</v>
      </c>
      <c r="D9" s="16" t="e">
        <f ca="1">INDIRECT(CONCATENATE("'",General!$C$12,"[",General!$C$13,"]Component ",$A$5,"'!",ADDRESS(49,9,4)))</f>
        <v>#REF!</v>
      </c>
      <c r="E9" s="16" t="e">
        <f ca="1">INDIRECT(CONCATENATE("'",General!$C$12,"[",General!$C$13,"]Component ",$A$5,"'!",ADDRESS(49,11,4)))</f>
        <v>#REF!</v>
      </c>
      <c r="F9" s="16" t="e">
        <f ca="1">INDIRECT(CONCATENATE("'",General!$C$12,"[",General!$C$13,"]Component ",$A$5,"'!",ADDRESS(49,13,4)))</f>
        <v>#REF!</v>
      </c>
      <c r="G9" s="50" t="e">
        <f ca="1">SUM(D9:F9)</f>
        <v>#REF!</v>
      </c>
      <c r="H9" s="17" t="e">
        <f ca="1">INDIRECT(CONCATENATE("'",General!$C$12,"[",General!$C$13,"]Component ",$A$5,"'!",ADDRESS(49,15,4)))</f>
        <v>#REF!</v>
      </c>
      <c r="I9" s="5"/>
      <c r="J9" s="5"/>
    </row>
    <row r="10" spans="1:10" ht="29.45" customHeight="1" x14ac:dyDescent="0.25">
      <c r="A10" s="49" t="s">
        <v>128</v>
      </c>
      <c r="B10" s="99" t="e">
        <f ca="1">INDIRECT(CONCATENATE("'",General!$C$12,"[",General!$C$13,"]Component ",$A$5,"'!",ADDRESS(69,5,4)))</f>
        <v>#REF!</v>
      </c>
      <c r="C10" s="16" t="e">
        <f ca="1">INDIRECT(CONCATENATE("'",General!$C$12,"[",General!$C$13,"]Component ",$A$5,"'!",ADDRESS(69,7,4)))</f>
        <v>#REF!</v>
      </c>
      <c r="D10" s="16" t="e">
        <f ca="1">INDIRECT(CONCATENATE("'",General!$C$12,"[",General!$C$13,"]Component ",$A$5,"'!",ADDRESS(69,9,4)))</f>
        <v>#REF!</v>
      </c>
      <c r="E10" s="16" t="e">
        <f ca="1">INDIRECT(CONCATENATE("'",General!$C$12,"[",General!$C$13,"]Component ",$A$5,"'!",ADDRESS(69,11,4)))</f>
        <v>#REF!</v>
      </c>
      <c r="F10" s="16" t="e">
        <f ca="1">INDIRECT(CONCATENATE("'",General!$C$12,"[",General!$C$13,"]Component ",$A$5,"'!",ADDRESS(69,13,4)))</f>
        <v>#REF!</v>
      </c>
      <c r="G10" s="16" t="e">
        <f ca="1">SUM(D10:F10)</f>
        <v>#REF!</v>
      </c>
      <c r="H10" s="16" t="e">
        <f ca="1">INDIRECT(CONCATENATE("'",General!$C$12,"[",General!$C$13,"]Component ",$A$5,"'!",ADDRESS(69,15,4)))</f>
        <v>#REF!</v>
      </c>
      <c r="I10" s="5"/>
      <c r="J10" s="5"/>
    </row>
    <row r="11" spans="1:10" ht="15" customHeight="1" x14ac:dyDescent="0.25">
      <c r="A11" s="49" t="s">
        <v>56</v>
      </c>
      <c r="B11" s="16" t="e">
        <f ca="1">INDIRECT(CONCATENATE("'",General!$C$12,"[",General!$C$13,"]Component ",$A$5,"'!",ADDRESS(115,5,4)))</f>
        <v>#REF!</v>
      </c>
      <c r="C11" s="16" t="e">
        <f ca="1">INDIRECT(CONCATENATE("'",General!$C$12,"[",General!$C$13,"]Component ",$A$5,"'!",ADDRESS(115,7,4)))</f>
        <v>#REF!</v>
      </c>
      <c r="D11" s="16" t="e">
        <f ca="1">INDIRECT(CONCATENATE("'",General!$C$12,"[",General!$C$13,"]Component ",$A$5,"'!",ADDRESS(115,9,4)))</f>
        <v>#REF!</v>
      </c>
      <c r="E11" s="16" t="e">
        <f ca="1">INDIRECT(CONCATENATE("'",General!$C$12,"[",General!$C$13,"]Component ",$A$5,"'!",ADDRESS(115,11,4)))</f>
        <v>#REF!</v>
      </c>
      <c r="F11" s="16" t="e">
        <f ca="1">INDIRECT(CONCATENATE("'",General!$C$12,"[",General!$C$13,"]Component ",$A$5,"'!",ADDRESS(115,13,4)))</f>
        <v>#REF!</v>
      </c>
      <c r="G11" s="16" t="e">
        <f ca="1">SUM(D11:F11)</f>
        <v>#REF!</v>
      </c>
      <c r="H11" s="16" t="e">
        <f ca="1">INDIRECT(CONCATENATE("'",General!$C$12,"[",General!$C$13,"]Component ",$A$5,"'!",ADDRESS(115,15,4)))</f>
        <v>#REF!</v>
      </c>
      <c r="I11" s="5"/>
      <c r="J11" s="5"/>
    </row>
    <row r="12" spans="1:10" ht="15" customHeight="1" x14ac:dyDescent="0.25">
      <c r="A12" s="49" t="s">
        <v>57</v>
      </c>
      <c r="B12" s="16" t="e">
        <f ca="1">INDIRECT(CONCATENATE("'",General!$C$12,"[",General!$C$13,"]Component ",$A$5,"'!",ADDRESS(289,5,4)))</f>
        <v>#REF!</v>
      </c>
      <c r="C12" s="16" t="e">
        <f ca="1">INDIRECT(CONCATENATE("'",General!$C$12,"[",General!$C$13,"]Component ",$A$5,"'!",ADDRESS(289,7,4)))</f>
        <v>#REF!</v>
      </c>
      <c r="D12" s="16" t="e">
        <f ca="1">INDIRECT(CONCATENATE("'",General!$C$12,"[",General!$C$13,"]Component ",$A$5,"'!",ADDRESS(289,9,4)))</f>
        <v>#REF!</v>
      </c>
      <c r="E12" s="16" t="e">
        <f ca="1">INDIRECT(CONCATENATE("'",General!$C$12,"[",General!$C$13,"]Component ",$A$5,"'!",ADDRESS(289,11,4)))</f>
        <v>#REF!</v>
      </c>
      <c r="F12" s="16" t="e">
        <f ca="1">INDIRECT(CONCATENATE("'",General!$C$12,"[",General!$C$13,"]Component ",$A$5,"'!",ADDRESS(289,13,4)))</f>
        <v>#REF!</v>
      </c>
      <c r="G12" s="16" t="e">
        <f ca="1">SUM(D12:F12)</f>
        <v>#REF!</v>
      </c>
      <c r="H12" s="16" t="e">
        <f ca="1">INDIRECT(CONCATENATE("'",General!$C$12,"[",General!$C$13,"]Component ",$A$5,"'!",ADDRESS(289,15,4)))</f>
        <v>#REF!</v>
      </c>
      <c r="I12" s="5"/>
      <c r="J12" s="5"/>
    </row>
    <row r="13" spans="1:10" ht="15" customHeight="1" x14ac:dyDescent="0.25">
      <c r="A13" s="49" t="s">
        <v>12</v>
      </c>
      <c r="B13" s="17" t="e">
        <f ca="1">SUM(B9:B12)</f>
        <v>#REF!</v>
      </c>
      <c r="C13" s="17" t="e">
        <f t="shared" ref="C13:H13" ca="1" si="0">SUM(C9:C12)</f>
        <v>#REF!</v>
      </c>
      <c r="D13" s="51" t="e">
        <f t="shared" ca="1" si="0"/>
        <v>#REF!</v>
      </c>
      <c r="E13" s="51" t="e">
        <f t="shared" ca="1" si="0"/>
        <v>#REF!</v>
      </c>
      <c r="F13" s="51" t="e">
        <f t="shared" ca="1" si="0"/>
        <v>#REF!</v>
      </c>
      <c r="G13" s="17" t="e">
        <f t="shared" ca="1" si="0"/>
        <v>#REF!</v>
      </c>
      <c r="H13" s="17" t="e">
        <f t="shared" ca="1" si="0"/>
        <v>#REF!</v>
      </c>
      <c r="I13" s="5"/>
      <c r="J13" s="5"/>
    </row>
    <row r="14" spans="1:10" ht="15.75" x14ac:dyDescent="0.25">
      <c r="A14" s="52"/>
      <c r="I14" s="5"/>
      <c r="J14" s="5"/>
    </row>
    <row r="15" spans="1:10" x14ac:dyDescent="0.25">
      <c r="A15" s="53" t="s">
        <v>58</v>
      </c>
      <c r="I15" s="5"/>
      <c r="J15" s="5"/>
    </row>
    <row r="16" spans="1:10" x14ac:dyDescent="0.25">
      <c r="A16" s="53"/>
      <c r="I16" s="5"/>
      <c r="J16" s="5"/>
    </row>
    <row r="17" spans="1:10" x14ac:dyDescent="0.25">
      <c r="I17" s="5"/>
      <c r="J17" s="5"/>
    </row>
    <row r="18" spans="1:10" x14ac:dyDescent="0.25">
      <c r="I18" s="5"/>
      <c r="J18" s="5"/>
    </row>
    <row r="19" spans="1:10" x14ac:dyDescent="0.25">
      <c r="A19" s="5"/>
      <c r="B19" s="5"/>
      <c r="C19" s="201" t="s">
        <v>61</v>
      </c>
      <c r="D19" s="202"/>
      <c r="E19" s="203"/>
      <c r="F19" s="14" t="s">
        <v>62</v>
      </c>
      <c r="G19" s="14" t="s">
        <v>24</v>
      </c>
      <c r="I19" s="5"/>
      <c r="J19" s="5"/>
    </row>
    <row r="20" spans="1:10" x14ac:dyDescent="0.25">
      <c r="A20" s="5"/>
      <c r="B20" s="5"/>
      <c r="C20" s="204" t="s">
        <v>111</v>
      </c>
      <c r="D20" s="205"/>
      <c r="E20" s="206"/>
      <c r="F20" s="15" t="s">
        <v>36</v>
      </c>
      <c r="G20" s="68" t="e">
        <f ca="1">INDIRECT(CONCATENATE("'",General!$C$12,"[",General!$C$13,"]Component ",$A$5,"'!",ADDRESS(17,5,4)))-INDIRECT(CONCATENATE("'",General!$C$12,"[",General!$C$13,"]Component ",$A$5,"'!",ADDRESS(13,5,4)))</f>
        <v>#REF!</v>
      </c>
      <c r="I20" s="5"/>
      <c r="J20" s="5"/>
    </row>
    <row r="21" spans="1:10" x14ac:dyDescent="0.25">
      <c r="A21" s="5"/>
      <c r="B21" s="5"/>
      <c r="C21" s="204" t="s">
        <v>112</v>
      </c>
      <c r="D21" s="205"/>
      <c r="E21" s="206"/>
      <c r="F21" s="15" t="s">
        <v>36</v>
      </c>
      <c r="G21" s="68" t="e">
        <f ca="1">INDIRECT(CONCATENATE("'",General!$C$12,"[",General!$C$13,"]Component ",$A$5,"'!",ADDRESS(13,5,4)))</f>
        <v>#REF!</v>
      </c>
      <c r="I21" s="5"/>
      <c r="J21" s="5"/>
    </row>
    <row r="22" spans="1:10" x14ac:dyDescent="0.25">
      <c r="A22" s="5"/>
      <c r="B22" s="5"/>
      <c r="C22" s="204" t="s">
        <v>105</v>
      </c>
      <c r="D22" s="205"/>
      <c r="E22" s="206"/>
      <c r="F22" s="15" t="s">
        <v>36</v>
      </c>
      <c r="G22" s="68" t="e">
        <f ca="1">INDIRECT(CONCATENATE("'",General!$C$12,"[",General!$C$13,"]Component ",$A$5,"'!",ADDRESS(113,5,4)))</f>
        <v>#REF!</v>
      </c>
      <c r="I22" s="5"/>
      <c r="J22" s="5"/>
    </row>
    <row r="23" spans="1:10" ht="42" customHeight="1" x14ac:dyDescent="0.25">
      <c r="A23" s="5"/>
      <c r="B23" s="5"/>
      <c r="C23" s="208" t="s">
        <v>119</v>
      </c>
      <c r="D23" s="209"/>
      <c r="E23" s="210"/>
      <c r="F23" s="55" t="s">
        <v>36</v>
      </c>
      <c r="G23" s="56" t="e">
        <f ca="1">SUM(G20:G22)</f>
        <v>#REF!</v>
      </c>
      <c r="H23" s="57" t="s">
        <v>106</v>
      </c>
      <c r="I23" s="5"/>
      <c r="J23" s="5"/>
    </row>
    <row r="24" spans="1:10" x14ac:dyDescent="0.25">
      <c r="A24" s="65"/>
      <c r="B24" s="65"/>
      <c r="C24" s="204" t="s">
        <v>113</v>
      </c>
      <c r="D24" s="205"/>
      <c r="E24" s="206"/>
      <c r="F24" s="15" t="s">
        <v>63</v>
      </c>
      <c r="G24" s="69" t="e">
        <f ca="1">INDIRECT(CONCATENATE("'",General!$C$12,"[",General!$C$13,"]Component ",$A$5,"'!",ADDRESS(71,3,4)))</f>
        <v>#REF!</v>
      </c>
      <c r="I24" s="5"/>
      <c r="J24" s="5"/>
    </row>
    <row r="25" spans="1:10" x14ac:dyDescent="0.25">
      <c r="A25" s="65"/>
      <c r="B25" s="65"/>
      <c r="C25" s="204" t="s">
        <v>109</v>
      </c>
      <c r="D25" s="205"/>
      <c r="E25" s="206"/>
      <c r="F25" s="15" t="s">
        <v>63</v>
      </c>
      <c r="G25" s="69" t="e">
        <f ca="1">INDIRECT(CONCATENATE("'",General!$C$12,"[",General!$C$13,"]Component ",$A$5,"'!",ADDRESS(72,3,4)))</f>
        <v>#REF!</v>
      </c>
      <c r="I25" s="5"/>
      <c r="J25" s="5"/>
    </row>
    <row r="26" spans="1:10" x14ac:dyDescent="0.25">
      <c r="A26" s="13"/>
      <c r="B26" s="13"/>
      <c r="C26" s="13"/>
      <c r="D26" s="13"/>
      <c r="E26" s="13"/>
      <c r="F26" s="13"/>
      <c r="I26" s="5"/>
      <c r="J26" s="5"/>
    </row>
    <row r="27" spans="1:10" x14ac:dyDescent="0.25">
      <c r="I27" s="5"/>
      <c r="J27" s="5"/>
    </row>
    <row r="28" spans="1:10" x14ac:dyDescent="0.25">
      <c r="A28" s="207" t="s">
        <v>89</v>
      </c>
      <c r="B28" s="207"/>
      <c r="C28" s="207"/>
      <c r="D28" s="207"/>
      <c r="E28" s="207"/>
      <c r="F28" s="207"/>
      <c r="G28" s="207"/>
      <c r="H28" s="207"/>
      <c r="I28" s="207"/>
      <c r="J28" s="207"/>
    </row>
    <row r="29" spans="1:10" x14ac:dyDescent="0.25">
      <c r="A29" s="207" t="str">
        <f>CONCATENATE(General!C12,General!C13)</f>
        <v>SEFA_calculations_(121718).xlsx</v>
      </c>
      <c r="B29" s="207"/>
      <c r="C29" s="207"/>
      <c r="D29" s="207"/>
      <c r="E29" s="207"/>
      <c r="F29" s="207"/>
      <c r="G29" s="207"/>
      <c r="H29" s="207"/>
      <c r="I29" s="207"/>
      <c r="J29" s="207"/>
    </row>
    <row r="31" spans="1:10" x14ac:dyDescent="0.25">
      <c r="A31" s="5"/>
      <c r="B31" s="5"/>
      <c r="C31" s="5"/>
      <c r="D31" s="5"/>
      <c r="E31" s="5"/>
      <c r="F31" s="5"/>
      <c r="G31" s="5"/>
      <c r="H31" s="5"/>
      <c r="I31" s="5"/>
      <c r="J31" s="5"/>
    </row>
    <row r="32" spans="1:10" x14ac:dyDescent="0.25">
      <c r="A32" s="5"/>
      <c r="B32" s="5"/>
      <c r="C32" s="5"/>
      <c r="D32" s="5"/>
      <c r="E32" s="5"/>
      <c r="F32" s="5"/>
      <c r="G32" s="5"/>
      <c r="H32" s="5"/>
      <c r="I32" s="5"/>
      <c r="J32" s="5"/>
    </row>
    <row r="33" spans="1:10" x14ac:dyDescent="0.25">
      <c r="A33" s="5"/>
      <c r="B33" s="5"/>
      <c r="C33" s="5"/>
      <c r="D33" s="5"/>
      <c r="E33" s="5"/>
      <c r="F33" s="5"/>
      <c r="G33" s="5"/>
      <c r="H33" s="5"/>
      <c r="I33" s="5"/>
      <c r="J33" s="5"/>
    </row>
    <row r="34" spans="1:10" x14ac:dyDescent="0.25">
      <c r="A34" s="5"/>
      <c r="B34" s="5"/>
      <c r="C34" s="5"/>
      <c r="D34" s="5"/>
      <c r="E34" s="5"/>
      <c r="F34" s="5"/>
      <c r="G34" s="5"/>
      <c r="H34" s="5"/>
      <c r="I34" s="5"/>
      <c r="J34" s="5"/>
    </row>
    <row r="35" spans="1:10" x14ac:dyDescent="0.25">
      <c r="A35" s="5"/>
      <c r="B35" s="5"/>
      <c r="C35" s="5"/>
      <c r="D35" s="5"/>
      <c r="E35" s="5"/>
      <c r="F35" s="5"/>
      <c r="G35" s="5"/>
      <c r="H35" s="5"/>
      <c r="I35" s="5"/>
      <c r="J35" s="5"/>
    </row>
    <row r="36" spans="1:10" x14ac:dyDescent="0.25">
      <c r="A36" s="5"/>
      <c r="B36" s="5"/>
      <c r="C36" s="5"/>
      <c r="D36" s="5"/>
      <c r="E36" s="5"/>
      <c r="F36" s="5"/>
      <c r="G36" s="5"/>
      <c r="H36" s="5"/>
      <c r="I36" s="5"/>
      <c r="J36" s="5"/>
    </row>
    <row r="37" spans="1:10" x14ac:dyDescent="0.25">
      <c r="A37" s="5"/>
      <c r="B37" s="5"/>
      <c r="C37" s="5"/>
      <c r="D37" s="5"/>
      <c r="E37" s="5"/>
      <c r="F37" s="5"/>
      <c r="G37" s="5"/>
      <c r="H37" s="5"/>
      <c r="I37" s="5"/>
      <c r="J37" s="5"/>
    </row>
    <row r="38" spans="1:10" x14ac:dyDescent="0.25">
      <c r="A38" s="5"/>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5"/>
      <c r="D40" s="5"/>
      <c r="E40" s="5"/>
      <c r="F40" s="5"/>
      <c r="G40" s="5"/>
      <c r="H40" s="5"/>
      <c r="I40" s="5"/>
      <c r="J40" s="5"/>
    </row>
    <row r="41" spans="1:10" x14ac:dyDescent="0.25">
      <c r="A41" s="5"/>
      <c r="B41" s="5"/>
      <c r="C41" s="5"/>
      <c r="D41" s="5"/>
      <c r="E41" s="5"/>
      <c r="F41" s="5"/>
      <c r="G41" s="5"/>
      <c r="H41" s="5"/>
      <c r="I41" s="5"/>
      <c r="J41" s="5"/>
    </row>
    <row r="42" spans="1:10" x14ac:dyDescent="0.25">
      <c r="A42" s="5"/>
      <c r="B42" s="5"/>
      <c r="C42" s="5"/>
      <c r="D42" s="5"/>
      <c r="E42" s="5"/>
      <c r="F42" s="5"/>
      <c r="G42" s="5"/>
      <c r="H42" s="5"/>
      <c r="I42" s="5"/>
      <c r="J42" s="5"/>
    </row>
    <row r="43" spans="1:10" x14ac:dyDescent="0.25">
      <c r="A43" s="5"/>
      <c r="B43" s="5"/>
      <c r="C43" s="5"/>
      <c r="D43" s="5"/>
      <c r="E43" s="5"/>
      <c r="F43" s="5"/>
      <c r="G43" s="5"/>
      <c r="H43" s="5"/>
      <c r="I43" s="5"/>
      <c r="J43" s="5"/>
    </row>
    <row r="44" spans="1:10" x14ac:dyDescent="0.25">
      <c r="A44" s="5"/>
      <c r="B44" s="5"/>
      <c r="C44" s="5"/>
      <c r="D44" s="5"/>
      <c r="E44" s="5"/>
      <c r="F44" s="5"/>
      <c r="G44" s="5"/>
      <c r="H44" s="5"/>
      <c r="I44" s="5"/>
      <c r="J44" s="5"/>
    </row>
    <row r="45" spans="1:10" x14ac:dyDescent="0.25">
      <c r="A45" s="5"/>
      <c r="B45" s="5"/>
      <c r="C45" s="5"/>
      <c r="D45" s="5"/>
      <c r="E45" s="5"/>
      <c r="F45" s="5"/>
      <c r="G45" s="5"/>
      <c r="H45" s="5"/>
      <c r="I45" s="5"/>
      <c r="J45" s="5"/>
    </row>
    <row r="46" spans="1:10" x14ac:dyDescent="0.25">
      <c r="A46" s="5"/>
      <c r="B46" s="5"/>
      <c r="C46" s="5"/>
      <c r="D46" s="5"/>
      <c r="E46" s="5"/>
      <c r="F46" s="5"/>
      <c r="G46" s="5"/>
      <c r="H46" s="5"/>
      <c r="I46" s="5"/>
      <c r="J46" s="5"/>
    </row>
  </sheetData>
  <sheetProtection algorithmName="SHA-512" hashValue="XDd1uza1Xh6Tm8f+V0FePu6FF3UVDzabaTHvyHiMXTYU7aC1TM44PnLADJZQYdB4pyYdFDiVZdbxVUXkdX6WYw==" saltValue="vWShDcvRZUBUyzl6BDdx4Q==" spinCount="100000" sheet="1" formatCells="0" formatColumns="0" formatRows="0"/>
  <mergeCells count="11">
    <mergeCell ref="A29:J29"/>
    <mergeCell ref="A28:J28"/>
    <mergeCell ref="C22:E22"/>
    <mergeCell ref="C23:E23"/>
    <mergeCell ref="C24:E24"/>
    <mergeCell ref="C25:E25"/>
    <mergeCell ref="A4:J4"/>
    <mergeCell ref="A6:A7"/>
    <mergeCell ref="C19:E19"/>
    <mergeCell ref="C20:E20"/>
    <mergeCell ref="C21:E21"/>
  </mergeCells>
  <pageMargins left="0.7" right="0.7" top="0.75" bottom="0.75" header="0.3" footer="0.3"/>
  <pageSetup scale="71" orientation="landscape" r:id="rId1"/>
  <headerFooter>
    <oddFooter>&amp;CPage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4" tint="0.59999389629810485"/>
    <pageSetUpPr fitToPage="1"/>
  </sheetPr>
  <dimension ref="A1:J46"/>
  <sheetViews>
    <sheetView zoomScaleNormal="100" zoomScalePageLayoutView="70" workbookViewId="0"/>
  </sheetViews>
  <sheetFormatPr defaultRowHeight="15" x14ac:dyDescent="0.25"/>
  <cols>
    <col min="1" max="1" width="33.7109375" customWidth="1"/>
    <col min="2" max="7" width="16.28515625" customWidth="1"/>
    <col min="8" max="8" width="17.7109375" customWidth="1"/>
    <col min="9" max="10" width="11.7109375" customWidth="1"/>
  </cols>
  <sheetData>
    <row r="1" spans="1:10" x14ac:dyDescent="0.25">
      <c r="A1" s="5"/>
      <c r="B1" s="5"/>
      <c r="C1" s="5"/>
      <c r="D1" s="125"/>
      <c r="E1" s="5"/>
      <c r="F1" s="5"/>
      <c r="G1" s="5"/>
      <c r="I1" s="1" t="str">
        <f>General!$A$3</f>
        <v>Spreadsheets for Environmental Footprint Analysis (SEFA) Version 3.0, November 2019</v>
      </c>
    </row>
    <row r="2" spans="1:10" x14ac:dyDescent="0.25">
      <c r="A2" s="5"/>
      <c r="B2" s="5"/>
      <c r="C2" s="5"/>
      <c r="D2" s="5"/>
      <c r="E2" s="5"/>
      <c r="F2" s="5"/>
      <c r="G2" s="5"/>
      <c r="I2" s="1" t="str">
        <f>CONCATENATE(General!$C6," - ", General!$C7)</f>
        <v>&lt; Site Name &gt; - &lt; Remedy Name &gt;</v>
      </c>
    </row>
    <row r="3" spans="1:10" x14ac:dyDescent="0.25">
      <c r="A3" s="5"/>
      <c r="B3" s="5"/>
      <c r="C3" s="5"/>
      <c r="D3" s="5"/>
      <c r="E3" s="5"/>
      <c r="F3" s="5"/>
      <c r="G3" s="5"/>
    </row>
    <row r="4" spans="1:10" ht="18.75" x14ac:dyDescent="0.3">
      <c r="A4" s="176" t="str">
        <f>CONCATENATE(General!$C$19," - Energy &amp; Air Compiled Results")</f>
        <v>&lt; Component 2 &gt; - Energy &amp; Air Compiled Results</v>
      </c>
      <c r="B4" s="176"/>
      <c r="C4" s="176"/>
      <c r="D4" s="176"/>
      <c r="E4" s="176"/>
      <c r="F4" s="176"/>
      <c r="G4" s="176"/>
      <c r="H4" s="176"/>
      <c r="I4" s="176"/>
      <c r="J4" s="176"/>
    </row>
    <row r="5" spans="1:10" x14ac:dyDescent="0.25">
      <c r="A5" s="46">
        <v>2</v>
      </c>
    </row>
    <row r="6" spans="1:10" ht="31.15" customHeight="1" x14ac:dyDescent="0.25">
      <c r="A6" s="200" t="s">
        <v>0</v>
      </c>
      <c r="B6" s="47" t="s">
        <v>1</v>
      </c>
      <c r="C6" s="47" t="s">
        <v>2</v>
      </c>
      <c r="D6" s="47" t="s">
        <v>3</v>
      </c>
      <c r="E6" s="47" t="s">
        <v>4</v>
      </c>
      <c r="F6" s="47" t="s">
        <v>5</v>
      </c>
      <c r="G6" s="47" t="s">
        <v>6</v>
      </c>
      <c r="H6" s="47" t="s">
        <v>7</v>
      </c>
    </row>
    <row r="7" spans="1:10" ht="15" customHeight="1" x14ac:dyDescent="0.25">
      <c r="A7" s="200"/>
      <c r="B7" s="47" t="s">
        <v>8</v>
      </c>
      <c r="C7" s="47" t="s">
        <v>9</v>
      </c>
      <c r="D7" s="47" t="s">
        <v>10</v>
      </c>
      <c r="E7" s="47" t="s">
        <v>10</v>
      </c>
      <c r="F7" s="47" t="s">
        <v>10</v>
      </c>
      <c r="G7" s="47" t="s">
        <v>59</v>
      </c>
      <c r="H7" s="47" t="s">
        <v>10</v>
      </c>
    </row>
    <row r="8" spans="1:10" ht="15" customHeight="1" x14ac:dyDescent="0.25">
      <c r="A8" s="48"/>
      <c r="B8" s="26"/>
      <c r="C8" s="26"/>
      <c r="D8" s="26"/>
      <c r="E8" s="26"/>
      <c r="F8" s="26"/>
      <c r="G8" s="26"/>
      <c r="H8" s="26"/>
    </row>
    <row r="9" spans="1:10" ht="15" customHeight="1" x14ac:dyDescent="0.25">
      <c r="A9" s="49" t="s">
        <v>11</v>
      </c>
      <c r="B9" s="16" t="e">
        <f ca="1">INDIRECT(CONCATENATE("'",General!$C$12,"[",General!$C$13,"]Component ",$A$5,"'!",ADDRESS(49,5,4)))</f>
        <v>#REF!</v>
      </c>
      <c r="C9" s="16" t="e">
        <f ca="1">INDIRECT(CONCATENATE("'",General!$C$12,"[",General!$C$13,"]Component ",$A$5,"'!",ADDRESS(49,7,4)))</f>
        <v>#REF!</v>
      </c>
      <c r="D9" s="16" t="e">
        <f ca="1">INDIRECT(CONCATENATE("'",General!$C$12,"[",General!$C$13,"]Component ",$A$5,"'!",ADDRESS(49,9,4)))</f>
        <v>#REF!</v>
      </c>
      <c r="E9" s="16" t="e">
        <f ca="1">INDIRECT(CONCATENATE("'",General!$C$12,"[",General!$C$13,"]Component ",$A$5,"'!",ADDRESS(49,11,4)))</f>
        <v>#REF!</v>
      </c>
      <c r="F9" s="16" t="e">
        <f ca="1">INDIRECT(CONCATENATE("'",General!$C$12,"[",General!$C$13,"]Component ",$A$5,"'!",ADDRESS(49,13,4)))</f>
        <v>#REF!</v>
      </c>
      <c r="G9" s="50" t="e">
        <f ca="1">SUM(D9:F9)</f>
        <v>#REF!</v>
      </c>
      <c r="H9" s="17" t="e">
        <f ca="1">INDIRECT(CONCATENATE("'",General!$C$12,"[",General!$C$13,"]Component ",$A$5,"'!",ADDRESS(49,15,4)))</f>
        <v>#REF!</v>
      </c>
    </row>
    <row r="10" spans="1:10" ht="30" customHeight="1" x14ac:dyDescent="0.25">
      <c r="A10" s="49" t="s">
        <v>128</v>
      </c>
      <c r="B10" s="16" t="e">
        <f ca="1">INDIRECT(CONCATENATE("'",General!$C$12,"[",General!$C$13,"]Component ",$A$5,"'!",ADDRESS(69,5,4)))</f>
        <v>#REF!</v>
      </c>
      <c r="C10" s="16" t="e">
        <f ca="1">INDIRECT(CONCATENATE("'",General!$C$12,"[",General!$C$13,"]Component ",$A$5,"'!",ADDRESS(69,7,4)))</f>
        <v>#REF!</v>
      </c>
      <c r="D10" s="16" t="e">
        <f ca="1">INDIRECT(CONCATENATE("'",General!$C$12,"[",General!$C$13,"]Component ",$A$5,"'!",ADDRESS(69,9,4)))</f>
        <v>#REF!</v>
      </c>
      <c r="E10" s="16" t="e">
        <f ca="1">INDIRECT(CONCATENATE("'",General!$C$12,"[",General!$C$13,"]Component ",$A$5,"'!",ADDRESS(69,11,4)))</f>
        <v>#REF!</v>
      </c>
      <c r="F10" s="16" t="e">
        <f ca="1">INDIRECT(CONCATENATE("'",General!$C$12,"[",General!$C$13,"]Component ",$A$5,"'!",ADDRESS(69,13,4)))</f>
        <v>#REF!</v>
      </c>
      <c r="G10" s="16" t="e">
        <f ca="1">SUM(D10:F10)</f>
        <v>#REF!</v>
      </c>
      <c r="H10" s="16" t="e">
        <f ca="1">INDIRECT(CONCATENATE("'",General!$C$12,"[",General!$C$13,"]Component ",$A$5,"'!",ADDRESS(69,15,4)))</f>
        <v>#REF!</v>
      </c>
    </row>
    <row r="11" spans="1:10" ht="15" customHeight="1" x14ac:dyDescent="0.25">
      <c r="A11" s="49" t="s">
        <v>56</v>
      </c>
      <c r="B11" s="16" t="e">
        <f ca="1">INDIRECT(CONCATENATE("'",General!$C$12,"[",General!$C$13,"]Component ",$A$5,"'!",ADDRESS(115,5,4)))</f>
        <v>#REF!</v>
      </c>
      <c r="C11" s="16" t="e">
        <f ca="1">INDIRECT(CONCATENATE("'",General!$C$12,"[",General!$C$13,"]Component ",$A$5,"'!",ADDRESS(115,7,4)))</f>
        <v>#REF!</v>
      </c>
      <c r="D11" s="16" t="e">
        <f ca="1">INDIRECT(CONCATENATE("'",General!$C$12,"[",General!$C$13,"]Component ",$A$5,"'!",ADDRESS(115,9,4)))</f>
        <v>#REF!</v>
      </c>
      <c r="E11" s="16" t="e">
        <f ca="1">INDIRECT(CONCATENATE("'",General!$C$12,"[",General!$C$13,"]Component ",$A$5,"'!",ADDRESS(115,11,4)))</f>
        <v>#REF!</v>
      </c>
      <c r="F11" s="16" t="e">
        <f ca="1">INDIRECT(CONCATENATE("'",General!$C$12,"[",General!$C$13,"]Component ",$A$5,"'!",ADDRESS(115,13,4)))</f>
        <v>#REF!</v>
      </c>
      <c r="G11" s="16" t="e">
        <f ca="1">SUM(D11:F11)</f>
        <v>#REF!</v>
      </c>
      <c r="H11" s="16" t="e">
        <f ca="1">INDIRECT(CONCATENATE("'",General!$C$12,"[",General!$C$13,"]Component ",$A$5,"'!",ADDRESS(115,15,4)))</f>
        <v>#REF!</v>
      </c>
    </row>
    <row r="12" spans="1:10" ht="15" customHeight="1" x14ac:dyDescent="0.25">
      <c r="A12" s="49" t="s">
        <v>57</v>
      </c>
      <c r="B12" s="16" t="e">
        <f ca="1">INDIRECT(CONCATENATE("'",General!$C$12,"[",General!$C$13,"]Component ",$A$5,"'!",ADDRESS(289,5,4)))</f>
        <v>#REF!</v>
      </c>
      <c r="C12" s="16" t="e">
        <f ca="1">INDIRECT(CONCATENATE("'",General!$C$12,"[",General!$C$13,"]Component ",$A$5,"'!",ADDRESS(289,7,4)))</f>
        <v>#REF!</v>
      </c>
      <c r="D12" s="16" t="e">
        <f ca="1">INDIRECT(CONCATENATE("'",General!$C$12,"[",General!$C$13,"]Component ",$A$5,"'!",ADDRESS(289,9,4)))</f>
        <v>#REF!</v>
      </c>
      <c r="E12" s="16" t="e">
        <f ca="1">INDIRECT(CONCATENATE("'",General!$C$12,"[",General!$C$13,"]Component ",$A$5,"'!",ADDRESS(289,11,4)))</f>
        <v>#REF!</v>
      </c>
      <c r="F12" s="16" t="e">
        <f ca="1">INDIRECT(CONCATENATE("'",General!$C$12,"[",General!$C$13,"]Component ",$A$5,"'!",ADDRESS(289,13,4)))</f>
        <v>#REF!</v>
      </c>
      <c r="G12" s="16" t="e">
        <f ca="1">SUM(D12:F12)</f>
        <v>#REF!</v>
      </c>
      <c r="H12" s="16" t="e">
        <f ca="1">INDIRECT(CONCATENATE("'",General!$C$12,"[",General!$C$13,"]Component ",$A$5,"'!",ADDRESS(289,15,4)))</f>
        <v>#REF!</v>
      </c>
    </row>
    <row r="13" spans="1:10" ht="15" customHeight="1" x14ac:dyDescent="0.25">
      <c r="A13" s="49" t="s">
        <v>12</v>
      </c>
      <c r="B13" s="17" t="e">
        <f ca="1">SUM(B9:B12)</f>
        <v>#REF!</v>
      </c>
      <c r="C13" s="17" t="e">
        <f t="shared" ref="C13:H13" ca="1" si="0">SUM(C9:C12)</f>
        <v>#REF!</v>
      </c>
      <c r="D13" s="51" t="e">
        <f t="shared" ca="1" si="0"/>
        <v>#REF!</v>
      </c>
      <c r="E13" s="51" t="e">
        <f t="shared" ca="1" si="0"/>
        <v>#REF!</v>
      </c>
      <c r="F13" s="51" t="e">
        <f t="shared" ca="1" si="0"/>
        <v>#REF!</v>
      </c>
      <c r="G13" s="17" t="e">
        <f t="shared" ca="1" si="0"/>
        <v>#REF!</v>
      </c>
      <c r="H13" s="17" t="e">
        <f t="shared" ca="1" si="0"/>
        <v>#REF!</v>
      </c>
    </row>
    <row r="14" spans="1:10" ht="15.75" x14ac:dyDescent="0.25">
      <c r="A14" s="52"/>
    </row>
    <row r="15" spans="1:10" x14ac:dyDescent="0.25">
      <c r="A15" s="53" t="s">
        <v>58</v>
      </c>
    </row>
    <row r="16" spans="1:10" x14ac:dyDescent="0.25">
      <c r="A16" s="53"/>
    </row>
    <row r="19" spans="1:10" x14ac:dyDescent="0.25">
      <c r="C19" s="201" t="s">
        <v>61</v>
      </c>
      <c r="D19" s="202"/>
      <c r="E19" s="203"/>
      <c r="F19" s="14" t="s">
        <v>62</v>
      </c>
      <c r="G19" s="14" t="s">
        <v>24</v>
      </c>
    </row>
    <row r="20" spans="1:10" x14ac:dyDescent="0.25">
      <c r="C20" s="204" t="s">
        <v>111</v>
      </c>
      <c r="D20" s="205"/>
      <c r="E20" s="206"/>
      <c r="F20" s="15" t="s">
        <v>36</v>
      </c>
      <c r="G20" s="68" t="e">
        <f ca="1">INDIRECT(CONCATENATE("'",General!$C$12,"[",General!$C$13,"]Component ",$A$5,"'!",ADDRESS(17,5,4)))-INDIRECT(CONCATENATE("'",General!$C$12,"[",General!$C$13,"]Component ",$A$5,"'!",ADDRESS(13,5,4)))</f>
        <v>#REF!</v>
      </c>
    </row>
    <row r="21" spans="1:10" x14ac:dyDescent="0.25">
      <c r="C21" s="204" t="s">
        <v>112</v>
      </c>
      <c r="D21" s="205"/>
      <c r="E21" s="206"/>
      <c r="F21" s="15" t="s">
        <v>36</v>
      </c>
      <c r="G21" s="68" t="e">
        <f ca="1">INDIRECT(CONCATENATE("'",General!$C$12,"[",General!$C$13,"]Component ",$A$5,"'!",ADDRESS(13,5,4)))</f>
        <v>#REF!</v>
      </c>
    </row>
    <row r="22" spans="1:10" x14ac:dyDescent="0.25">
      <c r="C22" s="204" t="s">
        <v>105</v>
      </c>
      <c r="D22" s="205"/>
      <c r="E22" s="206"/>
      <c r="F22" s="15" t="s">
        <v>36</v>
      </c>
      <c r="G22" s="68" t="e">
        <f ca="1">INDIRECT(CONCATENATE("'",General!$C$12,"[",General!$C$13,"]Component ",$A$5,"'!",ADDRESS(113,5,4)))</f>
        <v>#REF!</v>
      </c>
    </row>
    <row r="23" spans="1:10" ht="42" customHeight="1" x14ac:dyDescent="0.25">
      <c r="C23" s="208" t="s">
        <v>119</v>
      </c>
      <c r="D23" s="209"/>
      <c r="E23" s="210"/>
      <c r="F23" s="55" t="s">
        <v>36</v>
      </c>
      <c r="G23" s="56" t="e">
        <f ca="1">SUM(G20:G22)</f>
        <v>#REF!</v>
      </c>
      <c r="H23" s="57" t="s">
        <v>106</v>
      </c>
    </row>
    <row r="24" spans="1:10" x14ac:dyDescent="0.25">
      <c r="A24" s="13"/>
      <c r="B24" s="13"/>
      <c r="C24" s="204" t="s">
        <v>113</v>
      </c>
      <c r="D24" s="205"/>
      <c r="E24" s="206"/>
      <c r="F24" s="15" t="s">
        <v>63</v>
      </c>
      <c r="G24" s="69" t="e">
        <f ca="1">INDIRECT(CONCATENATE("'",General!$C$12,"[",General!$C$13,"]Component ",$A$5,"'!",ADDRESS(71,3,4)))</f>
        <v>#REF!</v>
      </c>
    </row>
    <row r="25" spans="1:10" x14ac:dyDescent="0.25">
      <c r="A25" s="13"/>
      <c r="B25" s="13"/>
      <c r="C25" s="204" t="s">
        <v>109</v>
      </c>
      <c r="D25" s="205"/>
      <c r="E25" s="206"/>
      <c r="F25" s="15" t="s">
        <v>63</v>
      </c>
      <c r="G25" s="69" t="e">
        <f ca="1">INDIRECT(CONCATENATE("'",General!$C$12,"[",General!$C$13,"]Component ",$A$5,"'!",ADDRESS(72,3,4)))</f>
        <v>#REF!</v>
      </c>
    </row>
    <row r="26" spans="1:10" x14ac:dyDescent="0.25">
      <c r="A26" s="13"/>
      <c r="B26" s="13"/>
      <c r="C26" s="13"/>
      <c r="D26" s="13"/>
      <c r="E26" s="13"/>
      <c r="F26" s="13"/>
    </row>
    <row r="28" spans="1:10" x14ac:dyDescent="0.25">
      <c r="A28" s="207" t="s">
        <v>89</v>
      </c>
      <c r="B28" s="207"/>
      <c r="C28" s="207"/>
      <c r="D28" s="207"/>
      <c r="E28" s="207"/>
      <c r="F28" s="207"/>
      <c r="G28" s="207"/>
      <c r="H28" s="207"/>
      <c r="I28" s="207"/>
      <c r="J28" s="207"/>
    </row>
    <row r="29" spans="1:10" x14ac:dyDescent="0.25">
      <c r="A29" s="207" t="str">
        <f>CONCATENATE(General!C12,General!C13)</f>
        <v>SEFA_calculations_(121718).xlsx</v>
      </c>
      <c r="B29" s="207"/>
      <c r="C29" s="207"/>
      <c r="D29" s="207"/>
      <c r="E29" s="207"/>
      <c r="F29" s="207"/>
      <c r="G29" s="207"/>
      <c r="H29" s="207"/>
      <c r="I29" s="207"/>
      <c r="J29" s="207"/>
    </row>
    <row r="33" spans="1:10" x14ac:dyDescent="0.25">
      <c r="A33" s="5"/>
      <c r="B33" s="5"/>
      <c r="C33" s="5"/>
      <c r="D33" s="5"/>
      <c r="E33" s="5"/>
      <c r="F33" s="5"/>
      <c r="G33" s="5"/>
      <c r="H33" s="5"/>
      <c r="I33" s="5"/>
      <c r="J33" s="5"/>
    </row>
    <row r="34" spans="1:10" x14ac:dyDescent="0.25">
      <c r="A34" s="5"/>
      <c r="B34" s="5"/>
      <c r="C34" s="5"/>
      <c r="D34" s="5"/>
      <c r="E34" s="5"/>
      <c r="F34" s="5"/>
      <c r="G34" s="5"/>
      <c r="H34" s="5"/>
      <c r="I34" s="5"/>
      <c r="J34" s="5"/>
    </row>
    <row r="35" spans="1:10" x14ac:dyDescent="0.25">
      <c r="A35" s="5"/>
      <c r="B35" s="5"/>
      <c r="C35" s="5"/>
      <c r="D35" s="5"/>
      <c r="E35" s="5"/>
      <c r="F35" s="5"/>
      <c r="G35" s="5"/>
      <c r="H35" s="5"/>
      <c r="I35" s="5"/>
      <c r="J35" s="5"/>
    </row>
    <row r="36" spans="1:10" x14ac:dyDescent="0.25">
      <c r="A36" s="5"/>
      <c r="B36" s="5"/>
      <c r="C36" s="5"/>
      <c r="D36" s="5"/>
      <c r="E36" s="5"/>
      <c r="F36" s="5"/>
      <c r="G36" s="5"/>
      <c r="H36" s="5"/>
      <c r="I36" s="5"/>
      <c r="J36" s="5"/>
    </row>
    <row r="37" spans="1:10" x14ac:dyDescent="0.25">
      <c r="A37" s="5"/>
      <c r="B37" s="5"/>
      <c r="C37" s="5"/>
      <c r="D37" s="5"/>
      <c r="E37" s="5"/>
      <c r="F37" s="5"/>
      <c r="G37" s="5"/>
      <c r="H37" s="5"/>
      <c r="I37" s="5"/>
      <c r="J37" s="5"/>
    </row>
    <row r="38" spans="1:10" x14ac:dyDescent="0.25">
      <c r="A38" s="5"/>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5"/>
      <c r="D40" s="5"/>
      <c r="E40" s="5"/>
      <c r="F40" s="5"/>
      <c r="G40" s="5"/>
      <c r="H40" s="5"/>
      <c r="I40" s="5"/>
      <c r="J40" s="5"/>
    </row>
    <row r="41" spans="1:10" x14ac:dyDescent="0.25">
      <c r="A41" s="5"/>
      <c r="B41" s="5"/>
      <c r="C41" s="5"/>
      <c r="D41" s="5"/>
      <c r="E41" s="5"/>
      <c r="F41" s="5"/>
      <c r="G41" s="5"/>
      <c r="H41" s="5"/>
      <c r="I41" s="5"/>
      <c r="J41" s="5"/>
    </row>
    <row r="42" spans="1:10" x14ac:dyDescent="0.25">
      <c r="A42" s="5"/>
      <c r="B42" s="5"/>
      <c r="C42" s="5"/>
      <c r="D42" s="5"/>
      <c r="E42" s="5"/>
      <c r="F42" s="5"/>
      <c r="G42" s="5"/>
      <c r="H42" s="5"/>
      <c r="I42" s="5"/>
      <c r="J42" s="5"/>
    </row>
    <row r="43" spans="1:10" x14ac:dyDescent="0.25">
      <c r="A43" s="5"/>
      <c r="B43" s="5"/>
      <c r="C43" s="5"/>
      <c r="D43" s="5"/>
      <c r="E43" s="5"/>
      <c r="F43" s="5"/>
      <c r="G43" s="5"/>
      <c r="H43" s="5"/>
      <c r="I43" s="5"/>
      <c r="J43" s="5"/>
    </row>
    <row r="44" spans="1:10" x14ac:dyDescent="0.25">
      <c r="A44" s="5"/>
      <c r="B44" s="5"/>
      <c r="C44" s="5"/>
      <c r="D44" s="5"/>
      <c r="E44" s="5"/>
      <c r="F44" s="5"/>
      <c r="G44" s="5"/>
      <c r="H44" s="5"/>
      <c r="I44" s="5"/>
      <c r="J44" s="5"/>
    </row>
    <row r="45" spans="1:10" x14ac:dyDescent="0.25">
      <c r="A45" s="5"/>
      <c r="B45" s="5"/>
      <c r="C45" s="5"/>
      <c r="D45" s="5"/>
      <c r="E45" s="5"/>
      <c r="F45" s="5"/>
      <c r="G45" s="5"/>
      <c r="H45" s="5"/>
      <c r="I45" s="5"/>
      <c r="J45" s="5"/>
    </row>
    <row r="46" spans="1:10" x14ac:dyDescent="0.25">
      <c r="A46" s="5"/>
      <c r="B46" s="5"/>
      <c r="C46" s="5"/>
      <c r="D46" s="5"/>
      <c r="E46" s="5"/>
      <c r="F46" s="5"/>
      <c r="G46" s="5"/>
      <c r="H46" s="5"/>
      <c r="I46" s="5"/>
      <c r="J46" s="5"/>
    </row>
  </sheetData>
  <sheetProtection algorithmName="SHA-512" hashValue="/8PIPnAqIqlH44NPy/azZraJ6S3hsFebXtwn7+5WAWtWy3PY8zMtS78gb50kpU37fMWHw9USB53mO7rL6f44BQ==" saltValue="1W6Ox9GrKoUVEvEJfxg72A==" spinCount="100000" sheet="1" formatCells="0" formatColumns="0" formatRows="0"/>
  <mergeCells count="11">
    <mergeCell ref="A28:J28"/>
    <mergeCell ref="A29:J29"/>
    <mergeCell ref="C23:E23"/>
    <mergeCell ref="C24:E24"/>
    <mergeCell ref="C25:E25"/>
    <mergeCell ref="C22:E22"/>
    <mergeCell ref="A4:J4"/>
    <mergeCell ref="A6:A7"/>
    <mergeCell ref="C19:E19"/>
    <mergeCell ref="C20:E20"/>
    <mergeCell ref="C21:E21"/>
  </mergeCells>
  <pageMargins left="0.7" right="0.7" top="0.75" bottom="0.75" header="0.3" footer="0.3"/>
  <pageSetup scale="71" orientation="landscape" r:id="rId1"/>
  <headerFooter>
    <oddFooter>&amp;CPage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4" tint="0.59999389629810485"/>
    <pageSetUpPr fitToPage="1"/>
  </sheetPr>
  <dimension ref="A1:J46"/>
  <sheetViews>
    <sheetView zoomScaleNormal="100" zoomScalePageLayoutView="70" workbookViewId="0"/>
  </sheetViews>
  <sheetFormatPr defaultRowHeight="15" x14ac:dyDescent="0.25"/>
  <cols>
    <col min="1" max="1" width="33.7109375" customWidth="1"/>
    <col min="2" max="7" width="16.28515625" customWidth="1"/>
    <col min="8" max="8" width="17.7109375" customWidth="1"/>
    <col min="9" max="10" width="11.7109375" customWidth="1"/>
  </cols>
  <sheetData>
    <row r="1" spans="1:10" x14ac:dyDescent="0.25">
      <c r="A1" s="5"/>
      <c r="B1" s="5"/>
      <c r="C1" s="5"/>
      <c r="D1" s="5"/>
      <c r="E1" s="5"/>
      <c r="F1" s="5"/>
      <c r="G1" s="5"/>
      <c r="I1" s="1" t="str">
        <f>General!$A$3</f>
        <v>Spreadsheets for Environmental Footprint Analysis (SEFA) Version 3.0, November 2019</v>
      </c>
    </row>
    <row r="2" spans="1:10" x14ac:dyDescent="0.25">
      <c r="A2" s="5"/>
      <c r="B2" s="5"/>
      <c r="C2" s="5"/>
      <c r="D2" s="5"/>
      <c r="E2" s="5"/>
      <c r="F2" s="5"/>
      <c r="G2" s="5"/>
      <c r="I2" s="1" t="str">
        <f>CONCATENATE(General!$C6," - ", General!$C7)</f>
        <v>&lt; Site Name &gt; - &lt; Remedy Name &gt;</v>
      </c>
    </row>
    <row r="3" spans="1:10" x14ac:dyDescent="0.25">
      <c r="A3" s="5"/>
      <c r="B3" s="5"/>
      <c r="C3" s="5"/>
      <c r="D3" s="5"/>
      <c r="E3" s="5"/>
      <c r="F3" s="5"/>
      <c r="G3" s="5"/>
    </row>
    <row r="4" spans="1:10" ht="18.75" x14ac:dyDescent="0.3">
      <c r="A4" s="176" t="str">
        <f>CONCATENATE(General!$C$20," - Energy &amp; Air Compiled Results")</f>
        <v>&lt; Component 3 &gt; - Energy &amp; Air Compiled Results</v>
      </c>
      <c r="B4" s="176"/>
      <c r="C4" s="176"/>
      <c r="D4" s="176"/>
      <c r="E4" s="176"/>
      <c r="F4" s="176"/>
      <c r="G4" s="176"/>
      <c r="H4" s="176"/>
      <c r="I4" s="176"/>
      <c r="J4" s="176"/>
    </row>
    <row r="5" spans="1:10" x14ac:dyDescent="0.25">
      <c r="A5" s="46">
        <v>3</v>
      </c>
    </row>
    <row r="6" spans="1:10" ht="30" customHeight="1" x14ac:dyDescent="0.25">
      <c r="A6" s="200" t="s">
        <v>0</v>
      </c>
      <c r="B6" s="47" t="s">
        <v>1</v>
      </c>
      <c r="C6" s="47" t="s">
        <v>2</v>
      </c>
      <c r="D6" s="47" t="s">
        <v>3</v>
      </c>
      <c r="E6" s="47" t="s">
        <v>4</v>
      </c>
      <c r="F6" s="47" t="s">
        <v>5</v>
      </c>
      <c r="G6" s="47" t="s">
        <v>6</v>
      </c>
      <c r="H6" s="47" t="s">
        <v>7</v>
      </c>
    </row>
    <row r="7" spans="1:10" ht="15" customHeight="1" x14ac:dyDescent="0.25">
      <c r="A7" s="200"/>
      <c r="B7" s="47" t="s">
        <v>8</v>
      </c>
      <c r="C7" s="47" t="s">
        <v>9</v>
      </c>
      <c r="D7" s="47" t="s">
        <v>10</v>
      </c>
      <c r="E7" s="47" t="s">
        <v>10</v>
      </c>
      <c r="F7" s="47" t="s">
        <v>10</v>
      </c>
      <c r="G7" s="47" t="s">
        <v>59</v>
      </c>
      <c r="H7" s="47" t="s">
        <v>10</v>
      </c>
    </row>
    <row r="8" spans="1:10" ht="15" customHeight="1" x14ac:dyDescent="0.25">
      <c r="A8" s="48"/>
      <c r="B8" s="26"/>
      <c r="C8" s="26"/>
      <c r="D8" s="26"/>
      <c r="E8" s="26"/>
      <c r="F8" s="26"/>
      <c r="G8" s="26"/>
      <c r="H8" s="26"/>
    </row>
    <row r="9" spans="1:10" ht="15" customHeight="1" x14ac:dyDescent="0.25">
      <c r="A9" s="49" t="s">
        <v>11</v>
      </c>
      <c r="B9" s="16" t="e">
        <f ca="1">INDIRECT(CONCATENATE("'",General!$C$12,"[",General!$C$13,"]Component ",$A$5,"'!",ADDRESS(49,5,4)))</f>
        <v>#REF!</v>
      </c>
      <c r="C9" s="16" t="e">
        <f ca="1">INDIRECT(CONCATENATE("'",General!$C$12,"[",General!$C$13,"]Component ",$A$5,"'!",ADDRESS(49,7,4)))</f>
        <v>#REF!</v>
      </c>
      <c r="D9" s="16" t="e">
        <f ca="1">INDIRECT(CONCATENATE("'",General!$C$12,"[",General!$C$13,"]Component ",$A$5,"'!",ADDRESS(49,9,4)))</f>
        <v>#REF!</v>
      </c>
      <c r="E9" s="16" t="e">
        <f ca="1">INDIRECT(CONCATENATE("'",General!$C$12,"[",General!$C$13,"]Component ",$A$5,"'!",ADDRESS(49,11,4)))</f>
        <v>#REF!</v>
      </c>
      <c r="F9" s="16" t="e">
        <f ca="1">INDIRECT(CONCATENATE("'",General!$C$12,"[",General!$C$13,"]Component ",$A$5,"'!",ADDRESS(49,13,4)))</f>
        <v>#REF!</v>
      </c>
      <c r="G9" s="50" t="e">
        <f ca="1">SUM(D9:F9)</f>
        <v>#REF!</v>
      </c>
      <c r="H9" s="17" t="e">
        <f ca="1">INDIRECT(CONCATENATE("'",General!$C$12,"[",General!$C$13,"]Component ",$A$5,"'!",ADDRESS(49,15,4)))</f>
        <v>#REF!</v>
      </c>
    </row>
    <row r="10" spans="1:10" ht="30" customHeight="1" x14ac:dyDescent="0.25">
      <c r="A10" s="49" t="s">
        <v>128</v>
      </c>
      <c r="B10" s="16" t="e">
        <f ca="1">INDIRECT(CONCATENATE("'",General!$C$12,"[",General!$C$13,"]Component ",$A$5,"'!",ADDRESS(69,5,4)))</f>
        <v>#REF!</v>
      </c>
      <c r="C10" s="16" t="e">
        <f ca="1">INDIRECT(CONCATENATE("'",General!$C$12,"[",General!$C$13,"]Component ",$A$5,"'!",ADDRESS(69,7,4)))</f>
        <v>#REF!</v>
      </c>
      <c r="D10" s="16" t="e">
        <f ca="1">INDIRECT(CONCATENATE("'",General!$C$12,"[",General!$C$13,"]Component ",$A$5,"'!",ADDRESS(69,9,4)))</f>
        <v>#REF!</v>
      </c>
      <c r="E10" s="16" t="e">
        <f ca="1">INDIRECT(CONCATENATE("'",General!$C$12,"[",General!$C$13,"]Component ",$A$5,"'!",ADDRESS(69,11,4)))</f>
        <v>#REF!</v>
      </c>
      <c r="F10" s="16" t="e">
        <f ca="1">INDIRECT(CONCATENATE("'",General!$C$12,"[",General!$C$13,"]Component ",$A$5,"'!",ADDRESS(69,13,4)))</f>
        <v>#REF!</v>
      </c>
      <c r="G10" s="16" t="e">
        <f ca="1">SUM(D10:F10)</f>
        <v>#REF!</v>
      </c>
      <c r="H10" s="16" t="e">
        <f ca="1">INDIRECT(CONCATENATE("'",General!$C$12,"[",General!$C$13,"]Component ",$A$5,"'!",ADDRESS(69,15,4)))</f>
        <v>#REF!</v>
      </c>
    </row>
    <row r="11" spans="1:10" ht="15" customHeight="1" x14ac:dyDescent="0.25">
      <c r="A11" s="49" t="s">
        <v>56</v>
      </c>
      <c r="B11" s="16" t="e">
        <f ca="1">INDIRECT(CONCATENATE("'",General!$C$12,"[",General!$C$13,"]Component ",$A$5,"'!",ADDRESS(115,5,4)))</f>
        <v>#REF!</v>
      </c>
      <c r="C11" s="16" t="e">
        <f ca="1">INDIRECT(CONCATENATE("'",General!$C$12,"[",General!$C$13,"]Component ",$A$5,"'!",ADDRESS(115,7,4)))</f>
        <v>#REF!</v>
      </c>
      <c r="D11" s="16" t="e">
        <f ca="1">INDIRECT(CONCATENATE("'",General!$C$12,"[",General!$C$13,"]Component ",$A$5,"'!",ADDRESS(115,9,4)))</f>
        <v>#REF!</v>
      </c>
      <c r="E11" s="16" t="e">
        <f ca="1">INDIRECT(CONCATENATE("'",General!$C$12,"[",General!$C$13,"]Component ",$A$5,"'!",ADDRESS(115,11,4)))</f>
        <v>#REF!</v>
      </c>
      <c r="F11" s="16" t="e">
        <f ca="1">INDIRECT(CONCATENATE("'",General!$C$12,"[",General!$C$13,"]Component ",$A$5,"'!",ADDRESS(115,13,4)))</f>
        <v>#REF!</v>
      </c>
      <c r="G11" s="16" t="e">
        <f ca="1">SUM(D11:F11)</f>
        <v>#REF!</v>
      </c>
      <c r="H11" s="16" t="e">
        <f ca="1">INDIRECT(CONCATENATE("'",General!$C$12,"[",General!$C$13,"]Component ",$A$5,"'!",ADDRESS(115,15,4)))</f>
        <v>#REF!</v>
      </c>
    </row>
    <row r="12" spans="1:10" ht="15" customHeight="1" x14ac:dyDescent="0.25">
      <c r="A12" s="49" t="s">
        <v>57</v>
      </c>
      <c r="B12" s="16" t="e">
        <f ca="1">INDIRECT(CONCATENATE("'",General!$C$12,"[",General!$C$13,"]Component ",$A$5,"'!",ADDRESS(289,5,4)))</f>
        <v>#REF!</v>
      </c>
      <c r="C12" s="16" t="e">
        <f ca="1">INDIRECT(CONCATENATE("'",General!$C$12,"[",General!$C$13,"]Component ",$A$5,"'!",ADDRESS(289,7,4)))</f>
        <v>#REF!</v>
      </c>
      <c r="D12" s="16" t="e">
        <f ca="1">INDIRECT(CONCATENATE("'",General!$C$12,"[",General!$C$13,"]Component ",$A$5,"'!",ADDRESS(289,9,4)))</f>
        <v>#REF!</v>
      </c>
      <c r="E12" s="16" t="e">
        <f ca="1">INDIRECT(CONCATENATE("'",General!$C$12,"[",General!$C$13,"]Component ",$A$5,"'!",ADDRESS(289,11,4)))</f>
        <v>#REF!</v>
      </c>
      <c r="F12" s="16" t="e">
        <f ca="1">INDIRECT(CONCATENATE("'",General!$C$12,"[",General!$C$13,"]Component ",$A$5,"'!",ADDRESS(289,13,4)))</f>
        <v>#REF!</v>
      </c>
      <c r="G12" s="16" t="e">
        <f ca="1">SUM(D12:F12)</f>
        <v>#REF!</v>
      </c>
      <c r="H12" s="16" t="e">
        <f ca="1">INDIRECT(CONCATENATE("'",General!$C$12,"[",General!$C$13,"]Component ",$A$5,"'!",ADDRESS(289,15,4)))</f>
        <v>#REF!</v>
      </c>
    </row>
    <row r="13" spans="1:10" ht="15" customHeight="1" x14ac:dyDescent="0.25">
      <c r="A13" s="49" t="s">
        <v>12</v>
      </c>
      <c r="B13" s="17" t="e">
        <f ca="1">SUM(B9:B12)</f>
        <v>#REF!</v>
      </c>
      <c r="C13" s="17" t="e">
        <f t="shared" ref="C13:H13" ca="1" si="0">SUM(C9:C12)</f>
        <v>#REF!</v>
      </c>
      <c r="D13" s="51" t="e">
        <f t="shared" ca="1" si="0"/>
        <v>#REF!</v>
      </c>
      <c r="E13" s="51" t="e">
        <f t="shared" ca="1" si="0"/>
        <v>#REF!</v>
      </c>
      <c r="F13" s="51" t="e">
        <f t="shared" ca="1" si="0"/>
        <v>#REF!</v>
      </c>
      <c r="G13" s="17" t="e">
        <f t="shared" ca="1" si="0"/>
        <v>#REF!</v>
      </c>
      <c r="H13" s="17" t="e">
        <f t="shared" ca="1" si="0"/>
        <v>#REF!</v>
      </c>
    </row>
    <row r="14" spans="1:10" ht="15.75" x14ac:dyDescent="0.25">
      <c r="A14" s="52"/>
    </row>
    <row r="15" spans="1:10" x14ac:dyDescent="0.25">
      <c r="A15" s="53" t="s">
        <v>58</v>
      </c>
    </row>
    <row r="16" spans="1:10" x14ac:dyDescent="0.25">
      <c r="A16" s="53"/>
    </row>
    <row r="19" spans="1:10" x14ac:dyDescent="0.25">
      <c r="C19" s="201" t="s">
        <v>61</v>
      </c>
      <c r="D19" s="202"/>
      <c r="E19" s="203"/>
      <c r="F19" s="14" t="s">
        <v>62</v>
      </c>
      <c r="G19" s="14" t="s">
        <v>24</v>
      </c>
    </row>
    <row r="20" spans="1:10" x14ac:dyDescent="0.25">
      <c r="C20" s="204" t="s">
        <v>111</v>
      </c>
      <c r="D20" s="205"/>
      <c r="E20" s="206"/>
      <c r="F20" s="15" t="s">
        <v>36</v>
      </c>
      <c r="G20" s="68" t="e">
        <f ca="1">INDIRECT(CONCATENATE("'",General!$C$12,"[",General!$C$13,"]Component ",$A$5,"'!",ADDRESS(17,5,4)))-INDIRECT(CONCATENATE("'",General!$C$12,"[",General!$C$13,"]Component ",$A$5,"'!",ADDRESS(13,5,4)))</f>
        <v>#REF!</v>
      </c>
    </row>
    <row r="21" spans="1:10" x14ac:dyDescent="0.25">
      <c r="C21" s="204" t="s">
        <v>112</v>
      </c>
      <c r="D21" s="205"/>
      <c r="E21" s="206"/>
      <c r="F21" s="15" t="s">
        <v>36</v>
      </c>
      <c r="G21" s="68" t="e">
        <f ca="1">INDIRECT(CONCATENATE("'",General!$C$12,"[",General!$C$13,"]Component ",$A$5,"'!",ADDRESS(13,5,4)))</f>
        <v>#REF!</v>
      </c>
    </row>
    <row r="22" spans="1:10" x14ac:dyDescent="0.25">
      <c r="C22" s="204" t="s">
        <v>105</v>
      </c>
      <c r="D22" s="205"/>
      <c r="E22" s="206"/>
      <c r="F22" s="15" t="s">
        <v>36</v>
      </c>
      <c r="G22" s="68" t="e">
        <f ca="1">INDIRECT(CONCATENATE("'",General!$C$12,"[",General!$C$13,"]Component ",$A$5,"'!",ADDRESS(113,5,4)))</f>
        <v>#REF!</v>
      </c>
    </row>
    <row r="23" spans="1:10" ht="42" customHeight="1" x14ac:dyDescent="0.25">
      <c r="C23" s="208" t="s">
        <v>119</v>
      </c>
      <c r="D23" s="209"/>
      <c r="E23" s="210"/>
      <c r="F23" s="55" t="s">
        <v>36</v>
      </c>
      <c r="G23" s="56" t="e">
        <f ca="1">SUM(G20:G22)</f>
        <v>#REF!</v>
      </c>
      <c r="H23" s="57" t="s">
        <v>106</v>
      </c>
    </row>
    <row r="24" spans="1:10" x14ac:dyDescent="0.25">
      <c r="A24" s="13"/>
      <c r="B24" s="13"/>
      <c r="C24" s="204" t="s">
        <v>113</v>
      </c>
      <c r="D24" s="205"/>
      <c r="E24" s="206"/>
      <c r="F24" s="15" t="s">
        <v>63</v>
      </c>
      <c r="G24" s="69" t="e">
        <f ca="1">INDIRECT(CONCATENATE("'",General!$C$12,"[",General!$C$13,"]Component ",$A$5,"'!",ADDRESS(71,3,4)))</f>
        <v>#REF!</v>
      </c>
    </row>
    <row r="25" spans="1:10" x14ac:dyDescent="0.25">
      <c r="A25" s="13"/>
      <c r="B25" s="13"/>
      <c r="C25" s="204" t="s">
        <v>109</v>
      </c>
      <c r="D25" s="205"/>
      <c r="E25" s="206"/>
      <c r="F25" s="15" t="s">
        <v>63</v>
      </c>
      <c r="G25" s="69" t="e">
        <f ca="1">INDIRECT(CONCATENATE("'",General!$C$12,"[",General!$C$13,"]Component ",$A$5,"'!",ADDRESS(72,3,4)))</f>
        <v>#REF!</v>
      </c>
    </row>
    <row r="26" spans="1:10" x14ac:dyDescent="0.25">
      <c r="A26" s="13"/>
      <c r="B26" s="13"/>
      <c r="C26" s="13"/>
      <c r="D26" s="13"/>
      <c r="E26" s="13"/>
      <c r="F26" s="13"/>
    </row>
    <row r="28" spans="1:10" x14ac:dyDescent="0.25">
      <c r="A28" s="207" t="s">
        <v>89</v>
      </c>
      <c r="B28" s="207"/>
      <c r="C28" s="207"/>
      <c r="D28" s="207"/>
      <c r="E28" s="207"/>
      <c r="F28" s="207"/>
      <c r="G28" s="207"/>
      <c r="H28" s="207"/>
      <c r="I28" s="207"/>
      <c r="J28" s="207"/>
    </row>
    <row r="29" spans="1:10" x14ac:dyDescent="0.25">
      <c r="A29" s="207" t="str">
        <f>CONCATENATE(General!C12,General!C13)</f>
        <v>SEFA_calculations_(121718).xlsx</v>
      </c>
      <c r="B29" s="207"/>
      <c r="C29" s="207"/>
      <c r="D29" s="207"/>
      <c r="E29" s="207"/>
      <c r="F29" s="207"/>
      <c r="G29" s="207"/>
      <c r="H29" s="207"/>
      <c r="I29" s="207"/>
      <c r="J29" s="207"/>
    </row>
    <row r="31" spans="1:10" x14ac:dyDescent="0.25">
      <c r="A31" s="5"/>
      <c r="B31" s="5"/>
      <c r="C31" s="5"/>
      <c r="D31" s="5"/>
      <c r="E31" s="5"/>
      <c r="F31" s="5"/>
      <c r="G31" s="5"/>
      <c r="H31" s="5"/>
      <c r="I31" s="5"/>
      <c r="J31" s="5"/>
    </row>
    <row r="32" spans="1:10" x14ac:dyDescent="0.25">
      <c r="A32" s="5"/>
      <c r="B32" s="5"/>
      <c r="C32" s="5"/>
      <c r="D32" s="5"/>
      <c r="E32" s="5"/>
      <c r="F32" s="5"/>
      <c r="G32" s="5"/>
      <c r="H32" s="5"/>
      <c r="I32" s="5"/>
      <c r="J32" s="5"/>
    </row>
    <row r="33" spans="1:10" x14ac:dyDescent="0.25">
      <c r="A33" s="5"/>
      <c r="B33" s="5"/>
      <c r="C33" s="5"/>
      <c r="D33" s="5"/>
      <c r="E33" s="5"/>
      <c r="F33" s="5"/>
      <c r="G33" s="5"/>
      <c r="H33" s="5"/>
      <c r="I33" s="5"/>
      <c r="J33" s="5"/>
    </row>
    <row r="34" spans="1:10" x14ac:dyDescent="0.25">
      <c r="A34" s="5"/>
      <c r="B34" s="5"/>
      <c r="C34" s="5"/>
      <c r="D34" s="5"/>
      <c r="E34" s="5"/>
      <c r="F34" s="5"/>
      <c r="G34" s="5"/>
      <c r="H34" s="5"/>
      <c r="I34" s="5"/>
      <c r="J34" s="5"/>
    </row>
    <row r="35" spans="1:10" x14ac:dyDescent="0.25">
      <c r="A35" s="5"/>
      <c r="B35" s="5"/>
      <c r="C35" s="5"/>
      <c r="D35" s="5"/>
      <c r="E35" s="5"/>
      <c r="F35" s="5"/>
      <c r="G35" s="5"/>
      <c r="H35" s="5"/>
      <c r="I35" s="5"/>
      <c r="J35" s="5"/>
    </row>
    <row r="36" spans="1:10" x14ac:dyDescent="0.25">
      <c r="A36" s="5"/>
      <c r="B36" s="5"/>
      <c r="C36" s="5"/>
      <c r="D36" s="5"/>
      <c r="E36" s="5"/>
      <c r="F36" s="5"/>
      <c r="G36" s="5"/>
      <c r="H36" s="5"/>
      <c r="I36" s="5"/>
      <c r="J36" s="5"/>
    </row>
    <row r="37" spans="1:10" x14ac:dyDescent="0.25">
      <c r="A37" s="5"/>
      <c r="B37" s="5"/>
      <c r="C37" s="5"/>
      <c r="D37" s="5"/>
      <c r="E37" s="5"/>
      <c r="F37" s="5"/>
      <c r="G37" s="5"/>
      <c r="H37" s="5"/>
      <c r="I37" s="5"/>
      <c r="J37" s="5"/>
    </row>
    <row r="38" spans="1:10" x14ac:dyDescent="0.25">
      <c r="A38" s="5"/>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5"/>
      <c r="D40" s="5"/>
      <c r="E40" s="5"/>
      <c r="F40" s="5"/>
      <c r="G40" s="5"/>
      <c r="H40" s="5"/>
      <c r="I40" s="5"/>
      <c r="J40" s="5"/>
    </row>
    <row r="41" spans="1:10" x14ac:dyDescent="0.25">
      <c r="A41" s="5"/>
      <c r="B41" s="5"/>
      <c r="C41" s="5"/>
      <c r="D41" s="5"/>
      <c r="E41" s="5"/>
      <c r="F41" s="5"/>
      <c r="G41" s="5"/>
      <c r="H41" s="5"/>
      <c r="I41" s="5"/>
      <c r="J41" s="5"/>
    </row>
    <row r="42" spans="1:10" x14ac:dyDescent="0.25">
      <c r="A42" s="5"/>
      <c r="B42" s="5"/>
      <c r="C42" s="5"/>
      <c r="D42" s="5"/>
      <c r="E42" s="5"/>
      <c r="F42" s="5"/>
      <c r="G42" s="5"/>
      <c r="H42" s="5"/>
      <c r="I42" s="5"/>
      <c r="J42" s="5"/>
    </row>
    <row r="43" spans="1:10" x14ac:dyDescent="0.25">
      <c r="A43" s="5"/>
      <c r="B43" s="5"/>
      <c r="C43" s="5"/>
      <c r="D43" s="5"/>
      <c r="E43" s="5"/>
      <c r="F43" s="5"/>
      <c r="G43" s="5"/>
      <c r="H43" s="5"/>
      <c r="I43" s="5"/>
      <c r="J43" s="5"/>
    </row>
    <row r="44" spans="1:10" x14ac:dyDescent="0.25">
      <c r="A44" s="5"/>
      <c r="B44" s="5"/>
      <c r="C44" s="5"/>
      <c r="D44" s="5"/>
      <c r="E44" s="5"/>
      <c r="F44" s="5"/>
      <c r="G44" s="5"/>
      <c r="H44" s="5"/>
      <c r="I44" s="5"/>
      <c r="J44" s="5"/>
    </row>
    <row r="45" spans="1:10" x14ac:dyDescent="0.25">
      <c r="A45" s="5"/>
      <c r="B45" s="5"/>
      <c r="C45" s="5"/>
      <c r="D45" s="5"/>
      <c r="E45" s="5"/>
      <c r="F45" s="5"/>
      <c r="G45" s="5"/>
      <c r="H45" s="5"/>
      <c r="I45" s="5"/>
      <c r="J45" s="5"/>
    </row>
    <row r="46" spans="1:10" x14ac:dyDescent="0.25">
      <c r="A46" s="5"/>
      <c r="B46" s="5"/>
      <c r="C46" s="5"/>
      <c r="D46" s="5"/>
      <c r="E46" s="5"/>
      <c r="F46" s="5"/>
      <c r="G46" s="5"/>
      <c r="H46" s="5"/>
      <c r="I46" s="5"/>
      <c r="J46" s="5"/>
    </row>
  </sheetData>
  <sheetProtection algorithmName="SHA-512" hashValue="ZlzC75NCRaBwIq3e7aWIDGdc01W9LDHol6u/Sic3JOz9hrJqUX/1Uy8lP7yznBRXGuZjSBB5N3iVwM7RIdqxFg==" saltValue="kdHkCkLS1Q2R7CV5RmjYPQ==" spinCount="100000" sheet="1" formatCells="0" formatColumns="0" formatRows="0"/>
  <mergeCells count="11">
    <mergeCell ref="A28:J28"/>
    <mergeCell ref="A29:J29"/>
    <mergeCell ref="C23:E23"/>
    <mergeCell ref="C24:E24"/>
    <mergeCell ref="C25:E25"/>
    <mergeCell ref="C22:E22"/>
    <mergeCell ref="A4:J4"/>
    <mergeCell ref="A6:A7"/>
    <mergeCell ref="C19:E19"/>
    <mergeCell ref="C20:E20"/>
    <mergeCell ref="C21:E21"/>
  </mergeCells>
  <pageMargins left="0.7" right="0.7" top="0.75" bottom="0.75" header="0.3" footer="0.3"/>
  <pageSetup scale="71" orientation="landscape" r:id="rId1"/>
  <headerFooter>
    <oddFooter>&amp;CPage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4" tint="0.59999389629810485"/>
    <pageSetUpPr fitToPage="1"/>
  </sheetPr>
  <dimension ref="A1:J46"/>
  <sheetViews>
    <sheetView zoomScaleNormal="100" workbookViewId="0"/>
  </sheetViews>
  <sheetFormatPr defaultRowHeight="15" x14ac:dyDescent="0.25"/>
  <cols>
    <col min="1" max="1" width="33.7109375" customWidth="1"/>
    <col min="2" max="7" width="16.28515625" customWidth="1"/>
    <col min="8" max="8" width="17.7109375" customWidth="1"/>
    <col min="9" max="10" width="11.7109375" customWidth="1"/>
  </cols>
  <sheetData>
    <row r="1" spans="1:10" x14ac:dyDescent="0.25">
      <c r="A1" s="5"/>
      <c r="B1" s="5"/>
      <c r="C1" s="5"/>
      <c r="D1" s="5"/>
      <c r="E1" s="5"/>
      <c r="F1" s="5"/>
      <c r="G1" s="5"/>
      <c r="I1" s="1" t="str">
        <f>General!$A$3</f>
        <v>Spreadsheets for Environmental Footprint Analysis (SEFA) Version 3.0, November 2019</v>
      </c>
    </row>
    <row r="2" spans="1:10" x14ac:dyDescent="0.25">
      <c r="A2" s="5"/>
      <c r="B2" s="5"/>
      <c r="C2" s="5"/>
      <c r="D2" s="5"/>
      <c r="E2" s="5"/>
      <c r="F2" s="5"/>
      <c r="G2" s="5"/>
      <c r="I2" s="1" t="str">
        <f>CONCATENATE(General!$C6," - ", General!$C7)</f>
        <v>&lt; Site Name &gt; - &lt; Remedy Name &gt;</v>
      </c>
    </row>
    <row r="3" spans="1:10" x14ac:dyDescent="0.25">
      <c r="A3" s="5"/>
      <c r="B3" s="5"/>
      <c r="C3" s="5"/>
      <c r="D3" s="5"/>
      <c r="E3" s="5"/>
      <c r="F3" s="5"/>
      <c r="G3" s="5"/>
    </row>
    <row r="4" spans="1:10" ht="18.75" x14ac:dyDescent="0.3">
      <c r="A4" s="176" t="str">
        <f>CONCATENATE(General!$C$21," - Energy &amp; Air Compiled Results")</f>
        <v>&lt; Component 4 &gt; - Energy &amp; Air Compiled Results</v>
      </c>
      <c r="B4" s="176"/>
      <c r="C4" s="176"/>
      <c r="D4" s="176"/>
      <c r="E4" s="176"/>
      <c r="F4" s="176"/>
      <c r="G4" s="176"/>
      <c r="H4" s="176"/>
      <c r="I4" s="176"/>
      <c r="J4" s="176"/>
    </row>
    <row r="5" spans="1:10" x14ac:dyDescent="0.25">
      <c r="A5" s="46">
        <v>4</v>
      </c>
    </row>
    <row r="6" spans="1:10" ht="15" customHeight="1" x14ac:dyDescent="0.25">
      <c r="A6" s="200" t="s">
        <v>0</v>
      </c>
      <c r="B6" s="47" t="s">
        <v>1</v>
      </c>
      <c r="C6" s="47" t="s">
        <v>2</v>
      </c>
      <c r="D6" s="47" t="s">
        <v>3</v>
      </c>
      <c r="E6" s="47" t="s">
        <v>4</v>
      </c>
      <c r="F6" s="47" t="s">
        <v>5</v>
      </c>
      <c r="G6" s="47" t="s">
        <v>6</v>
      </c>
      <c r="H6" s="47" t="s">
        <v>7</v>
      </c>
    </row>
    <row r="7" spans="1:10" ht="15" customHeight="1" x14ac:dyDescent="0.25">
      <c r="A7" s="200"/>
      <c r="B7" s="47" t="s">
        <v>8</v>
      </c>
      <c r="C7" s="47" t="s">
        <v>9</v>
      </c>
      <c r="D7" s="47" t="s">
        <v>10</v>
      </c>
      <c r="E7" s="47" t="s">
        <v>10</v>
      </c>
      <c r="F7" s="47" t="s">
        <v>10</v>
      </c>
      <c r="G7" s="47" t="s">
        <v>59</v>
      </c>
      <c r="H7" s="47" t="s">
        <v>10</v>
      </c>
    </row>
    <row r="8" spans="1:10" ht="15" customHeight="1" x14ac:dyDescent="0.25">
      <c r="A8" s="48"/>
      <c r="B8" s="26"/>
      <c r="C8" s="26"/>
      <c r="D8" s="26"/>
      <c r="E8" s="26"/>
      <c r="F8" s="26"/>
      <c r="G8" s="26"/>
      <c r="H8" s="26"/>
    </row>
    <row r="9" spans="1:10" ht="15" customHeight="1" x14ac:dyDescent="0.25">
      <c r="A9" s="49" t="s">
        <v>11</v>
      </c>
      <c r="B9" s="16" t="e">
        <f ca="1">INDIRECT(CONCATENATE("'",General!$C$12,"[",General!$C$13,"]Component ",$A$5,"'!",ADDRESS(49,5,4)))</f>
        <v>#REF!</v>
      </c>
      <c r="C9" s="16" t="e">
        <f ca="1">INDIRECT(CONCATENATE("'",General!$C$12,"[",General!$C$13,"]Component ",$A$5,"'!",ADDRESS(49,7,4)))</f>
        <v>#REF!</v>
      </c>
      <c r="D9" s="16" t="e">
        <f ca="1">INDIRECT(CONCATENATE("'",General!$C$12,"[",General!$C$13,"]Component ",$A$5,"'!",ADDRESS(49,9,4)))</f>
        <v>#REF!</v>
      </c>
      <c r="E9" s="16" t="e">
        <f ca="1">INDIRECT(CONCATENATE("'",General!$C$12,"[",General!$C$13,"]Component ",$A$5,"'!",ADDRESS(49,11,4)))</f>
        <v>#REF!</v>
      </c>
      <c r="F9" s="16" t="e">
        <f ca="1">INDIRECT(CONCATENATE("'",General!$C$12,"[",General!$C$13,"]Component ",$A$5,"'!",ADDRESS(49,13,4)))</f>
        <v>#REF!</v>
      </c>
      <c r="G9" s="50" t="e">
        <f ca="1">SUM(D9:F9)</f>
        <v>#REF!</v>
      </c>
      <c r="H9" s="17" t="e">
        <f ca="1">INDIRECT(CONCATENATE("'",General!$C$12,"[",General!$C$13,"]Component ",$A$5,"'!",ADDRESS(49,15,4)))</f>
        <v>#REF!</v>
      </c>
    </row>
    <row r="10" spans="1:10" ht="15" customHeight="1" x14ac:dyDescent="0.25">
      <c r="A10" s="49" t="s">
        <v>128</v>
      </c>
      <c r="B10" s="16" t="e">
        <f ca="1">INDIRECT(CONCATENATE("'",General!$C$12,"[",General!$C$13,"]Component ",$A$5,"'!",ADDRESS(69,5,4)))</f>
        <v>#REF!</v>
      </c>
      <c r="C10" s="16" t="e">
        <f ca="1">INDIRECT(CONCATENATE("'",General!$C$12,"[",General!$C$13,"]Component ",$A$5,"'!",ADDRESS(69,7,4)))</f>
        <v>#REF!</v>
      </c>
      <c r="D10" s="16" t="e">
        <f ca="1">INDIRECT(CONCATENATE("'",General!$C$12,"[",General!$C$13,"]Component ",$A$5,"'!",ADDRESS(69,9,4)))</f>
        <v>#REF!</v>
      </c>
      <c r="E10" s="16" t="e">
        <f ca="1">INDIRECT(CONCATENATE("'",General!$C$12,"[",General!$C$13,"]Component ",$A$5,"'!",ADDRESS(69,11,4)))</f>
        <v>#REF!</v>
      </c>
      <c r="F10" s="16" t="e">
        <f ca="1">INDIRECT(CONCATENATE("'",General!$C$12,"[",General!$C$13,"]Component ",$A$5,"'!",ADDRESS(69,13,4)))</f>
        <v>#REF!</v>
      </c>
      <c r="G10" s="16" t="e">
        <f ca="1">SUM(D10:F10)</f>
        <v>#REF!</v>
      </c>
      <c r="H10" s="16" t="e">
        <f ca="1">INDIRECT(CONCATENATE("'",General!$C$12,"[",General!$C$13,"]Component ",$A$5,"'!",ADDRESS(69,15,4)))</f>
        <v>#REF!</v>
      </c>
    </row>
    <row r="11" spans="1:10" ht="15" customHeight="1" x14ac:dyDescent="0.25">
      <c r="A11" s="49" t="s">
        <v>56</v>
      </c>
      <c r="B11" s="16" t="e">
        <f ca="1">INDIRECT(CONCATENATE("'",General!$C$12,"[",General!$C$13,"]Component ",$A$5,"'!",ADDRESS(115,5,4)))</f>
        <v>#REF!</v>
      </c>
      <c r="C11" s="16" t="e">
        <f ca="1">INDIRECT(CONCATENATE("'",General!$C$12,"[",General!$C$13,"]Component ",$A$5,"'!",ADDRESS(115,7,4)))</f>
        <v>#REF!</v>
      </c>
      <c r="D11" s="16" t="e">
        <f ca="1">INDIRECT(CONCATENATE("'",General!$C$12,"[",General!$C$13,"]Component ",$A$5,"'!",ADDRESS(115,9,4)))</f>
        <v>#REF!</v>
      </c>
      <c r="E11" s="16" t="e">
        <f ca="1">INDIRECT(CONCATENATE("'",General!$C$12,"[",General!$C$13,"]Component ",$A$5,"'!",ADDRESS(115,11,4)))</f>
        <v>#REF!</v>
      </c>
      <c r="F11" s="16" t="e">
        <f ca="1">INDIRECT(CONCATENATE("'",General!$C$12,"[",General!$C$13,"]Component ",$A$5,"'!",ADDRESS(115,13,4)))</f>
        <v>#REF!</v>
      </c>
      <c r="G11" s="16" t="e">
        <f ca="1">SUM(D11:F11)</f>
        <v>#REF!</v>
      </c>
      <c r="H11" s="16" t="e">
        <f ca="1">INDIRECT(CONCATENATE("'",General!$C$12,"[",General!$C$13,"]Component ",$A$5,"'!",ADDRESS(115,15,4)))</f>
        <v>#REF!</v>
      </c>
    </row>
    <row r="12" spans="1:10" ht="15" customHeight="1" x14ac:dyDescent="0.25">
      <c r="A12" s="49" t="s">
        <v>57</v>
      </c>
      <c r="B12" s="16" t="e">
        <f ca="1">INDIRECT(CONCATENATE("'",General!$C$12,"[",General!$C$13,"]Component ",$A$5,"'!",ADDRESS(289,5,4)))</f>
        <v>#REF!</v>
      </c>
      <c r="C12" s="16" t="e">
        <f ca="1">INDIRECT(CONCATENATE("'",General!$C$12,"[",General!$C$13,"]Component ",$A$5,"'!",ADDRESS(289,7,4)))</f>
        <v>#REF!</v>
      </c>
      <c r="D12" s="16" t="e">
        <f ca="1">INDIRECT(CONCATENATE("'",General!$C$12,"[",General!$C$13,"]Component ",$A$5,"'!",ADDRESS(289,9,4)))</f>
        <v>#REF!</v>
      </c>
      <c r="E12" s="16" t="e">
        <f ca="1">INDIRECT(CONCATENATE("'",General!$C$12,"[",General!$C$13,"]Component ",$A$5,"'!",ADDRESS(289,11,4)))</f>
        <v>#REF!</v>
      </c>
      <c r="F12" s="16" t="e">
        <f ca="1">INDIRECT(CONCATENATE("'",General!$C$12,"[",General!$C$13,"]Component ",$A$5,"'!",ADDRESS(289,13,4)))</f>
        <v>#REF!</v>
      </c>
      <c r="G12" s="16" t="e">
        <f ca="1">SUM(D12:F12)</f>
        <v>#REF!</v>
      </c>
      <c r="H12" s="16" t="e">
        <f ca="1">INDIRECT(CONCATENATE("'",General!$C$12,"[",General!$C$13,"]Component ",$A$5,"'!",ADDRESS(289,15,4)))</f>
        <v>#REF!</v>
      </c>
    </row>
    <row r="13" spans="1:10" ht="15" customHeight="1" x14ac:dyDescent="0.25">
      <c r="A13" s="49" t="s">
        <v>12</v>
      </c>
      <c r="B13" s="17" t="e">
        <f ca="1">SUM(B9:B12)</f>
        <v>#REF!</v>
      </c>
      <c r="C13" s="17" t="e">
        <f t="shared" ref="C13:H13" ca="1" si="0">SUM(C9:C12)</f>
        <v>#REF!</v>
      </c>
      <c r="D13" s="51" t="e">
        <f t="shared" ca="1" si="0"/>
        <v>#REF!</v>
      </c>
      <c r="E13" s="51" t="e">
        <f t="shared" ca="1" si="0"/>
        <v>#REF!</v>
      </c>
      <c r="F13" s="51" t="e">
        <f t="shared" ca="1" si="0"/>
        <v>#REF!</v>
      </c>
      <c r="G13" s="17" t="e">
        <f t="shared" ca="1" si="0"/>
        <v>#REF!</v>
      </c>
      <c r="H13" s="17" t="e">
        <f t="shared" ca="1" si="0"/>
        <v>#REF!</v>
      </c>
    </row>
    <row r="14" spans="1:10" ht="15.75" x14ac:dyDescent="0.25">
      <c r="A14" s="52"/>
    </row>
    <row r="15" spans="1:10" x14ac:dyDescent="0.25">
      <c r="A15" s="53" t="s">
        <v>58</v>
      </c>
    </row>
    <row r="16" spans="1:10" x14ac:dyDescent="0.25">
      <c r="A16" s="53"/>
    </row>
    <row r="19" spans="1:10" x14ac:dyDescent="0.25">
      <c r="C19" s="201" t="s">
        <v>61</v>
      </c>
      <c r="D19" s="202"/>
      <c r="E19" s="203"/>
      <c r="F19" s="14" t="s">
        <v>62</v>
      </c>
      <c r="G19" s="14" t="s">
        <v>24</v>
      </c>
    </row>
    <row r="20" spans="1:10" x14ac:dyDescent="0.25">
      <c r="C20" s="204" t="s">
        <v>111</v>
      </c>
      <c r="D20" s="205"/>
      <c r="E20" s="206"/>
      <c r="F20" s="15" t="s">
        <v>36</v>
      </c>
      <c r="G20" s="68" t="e">
        <f ca="1">INDIRECT(CONCATENATE("'",General!$C$12,"[",General!$C$13,"]Component ",$A$5,"'!",ADDRESS(17,5,4)))-INDIRECT(CONCATENATE("'",General!$C$12,"[",General!$C$13,"]Component ",$A$5,"'!",ADDRESS(13,5,4)))</f>
        <v>#REF!</v>
      </c>
    </row>
    <row r="21" spans="1:10" x14ac:dyDescent="0.25">
      <c r="C21" s="204" t="s">
        <v>112</v>
      </c>
      <c r="D21" s="205"/>
      <c r="E21" s="206"/>
      <c r="F21" s="15" t="s">
        <v>36</v>
      </c>
      <c r="G21" s="68" t="e">
        <f ca="1">INDIRECT(CONCATENATE("'",General!$C$12,"[",General!$C$13,"]Component ",$A$5,"'!",ADDRESS(13,5,4)))</f>
        <v>#REF!</v>
      </c>
    </row>
    <row r="22" spans="1:10" x14ac:dyDescent="0.25">
      <c r="C22" s="204" t="s">
        <v>105</v>
      </c>
      <c r="D22" s="205"/>
      <c r="E22" s="206"/>
      <c r="F22" s="15" t="s">
        <v>36</v>
      </c>
      <c r="G22" s="68" t="e">
        <f ca="1">INDIRECT(CONCATENATE("'",General!$C$12,"[",General!$C$13,"]Component ",$A$5,"'!",ADDRESS(113,5,4)))</f>
        <v>#REF!</v>
      </c>
    </row>
    <row r="23" spans="1:10" ht="42" customHeight="1" x14ac:dyDescent="0.25">
      <c r="C23" s="208" t="s">
        <v>119</v>
      </c>
      <c r="D23" s="209"/>
      <c r="E23" s="210"/>
      <c r="F23" s="55" t="s">
        <v>36</v>
      </c>
      <c r="G23" s="56" t="e">
        <f ca="1">SUM(G20:G22)</f>
        <v>#REF!</v>
      </c>
      <c r="H23" s="57" t="s">
        <v>106</v>
      </c>
    </row>
    <row r="24" spans="1:10" x14ac:dyDescent="0.25">
      <c r="A24" s="13"/>
      <c r="B24" s="13"/>
      <c r="C24" s="204" t="s">
        <v>113</v>
      </c>
      <c r="D24" s="205"/>
      <c r="E24" s="206"/>
      <c r="F24" s="15" t="s">
        <v>63</v>
      </c>
      <c r="G24" s="69" t="e">
        <f ca="1">INDIRECT(CONCATENATE("'",General!$C$12,"[",General!$C$13,"]Component ",$A$5,"'!",ADDRESS(71,3,4)))</f>
        <v>#REF!</v>
      </c>
    </row>
    <row r="25" spans="1:10" x14ac:dyDescent="0.25">
      <c r="A25" s="13"/>
      <c r="B25" s="13"/>
      <c r="C25" s="204" t="s">
        <v>109</v>
      </c>
      <c r="D25" s="205"/>
      <c r="E25" s="206"/>
      <c r="F25" s="15" t="s">
        <v>63</v>
      </c>
      <c r="G25" s="69" t="e">
        <f ca="1">INDIRECT(CONCATENATE("'",General!$C$12,"[",General!$C$13,"]Component ",$A$5,"'!",ADDRESS(72,3,4)))</f>
        <v>#REF!</v>
      </c>
    </row>
    <row r="26" spans="1:10" x14ac:dyDescent="0.25">
      <c r="A26" s="13"/>
      <c r="B26" s="13"/>
      <c r="C26" s="13"/>
      <c r="D26" s="13"/>
      <c r="E26" s="13"/>
      <c r="F26" s="13"/>
    </row>
    <row r="28" spans="1:10" x14ac:dyDescent="0.25">
      <c r="A28" s="207" t="s">
        <v>89</v>
      </c>
      <c r="B28" s="207"/>
      <c r="C28" s="207"/>
      <c r="D28" s="207"/>
      <c r="E28" s="207"/>
      <c r="F28" s="207"/>
      <c r="G28" s="207"/>
      <c r="H28" s="207"/>
      <c r="I28" s="207"/>
      <c r="J28" s="207"/>
    </row>
    <row r="29" spans="1:10" x14ac:dyDescent="0.25">
      <c r="A29" s="207" t="str">
        <f>CONCATENATE(General!C12,General!C13)</f>
        <v>SEFA_calculations_(121718).xlsx</v>
      </c>
      <c r="B29" s="207"/>
      <c r="C29" s="207"/>
      <c r="D29" s="207"/>
      <c r="E29" s="207"/>
      <c r="F29" s="207"/>
      <c r="G29" s="207"/>
      <c r="H29" s="207"/>
      <c r="I29" s="207"/>
      <c r="J29" s="207"/>
    </row>
    <row r="31" spans="1:10" x14ac:dyDescent="0.25">
      <c r="A31" s="5"/>
      <c r="B31" s="5"/>
      <c r="C31" s="5"/>
      <c r="D31" s="5"/>
      <c r="E31" s="5"/>
      <c r="F31" s="5"/>
      <c r="G31" s="5"/>
      <c r="H31" s="5"/>
      <c r="I31" s="5"/>
      <c r="J31" s="5"/>
    </row>
    <row r="32" spans="1:10" x14ac:dyDescent="0.25">
      <c r="A32" s="5"/>
      <c r="B32" s="5"/>
      <c r="C32" s="5"/>
      <c r="D32" s="5"/>
      <c r="E32" s="5"/>
      <c r="F32" s="5"/>
      <c r="G32" s="5"/>
      <c r="H32" s="5"/>
      <c r="I32" s="5"/>
      <c r="J32" s="5"/>
    </row>
    <row r="33" spans="1:10" x14ac:dyDescent="0.25">
      <c r="A33" s="5"/>
      <c r="B33" s="5"/>
      <c r="C33" s="5"/>
      <c r="D33" s="5"/>
      <c r="E33" s="5"/>
      <c r="F33" s="5"/>
      <c r="G33" s="5"/>
      <c r="H33" s="5"/>
      <c r="I33" s="5"/>
      <c r="J33" s="5"/>
    </row>
    <row r="34" spans="1:10" x14ac:dyDescent="0.25">
      <c r="A34" s="5"/>
      <c r="B34" s="5"/>
      <c r="C34" s="5"/>
      <c r="D34" s="5"/>
      <c r="E34" s="5"/>
      <c r="F34" s="5"/>
      <c r="G34" s="5"/>
      <c r="H34" s="5"/>
      <c r="I34" s="5"/>
      <c r="J34" s="5"/>
    </row>
    <row r="35" spans="1:10" x14ac:dyDescent="0.25">
      <c r="A35" s="5"/>
      <c r="B35" s="5"/>
      <c r="C35" s="5"/>
      <c r="D35" s="5"/>
      <c r="E35" s="5"/>
      <c r="F35" s="5"/>
      <c r="G35" s="5"/>
      <c r="H35" s="5"/>
      <c r="I35" s="5"/>
      <c r="J35" s="5"/>
    </row>
    <row r="36" spans="1:10" x14ac:dyDescent="0.25">
      <c r="A36" s="5"/>
      <c r="B36" s="5"/>
      <c r="C36" s="5"/>
      <c r="D36" s="5"/>
      <c r="E36" s="5"/>
      <c r="F36" s="5"/>
      <c r="G36" s="5"/>
      <c r="H36" s="5"/>
      <c r="I36" s="5"/>
      <c r="J36" s="5"/>
    </row>
    <row r="37" spans="1:10" x14ac:dyDescent="0.25">
      <c r="A37" s="5"/>
      <c r="B37" s="5"/>
      <c r="C37" s="5"/>
      <c r="D37" s="5"/>
      <c r="E37" s="5"/>
      <c r="F37" s="5"/>
      <c r="G37" s="5"/>
      <c r="H37" s="5"/>
      <c r="I37" s="5"/>
      <c r="J37" s="5"/>
    </row>
    <row r="38" spans="1:10" x14ac:dyDescent="0.25">
      <c r="A38" s="5"/>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5"/>
      <c r="D40" s="5"/>
      <c r="E40" s="5"/>
      <c r="F40" s="5"/>
      <c r="G40" s="5"/>
      <c r="H40" s="5"/>
      <c r="I40" s="5"/>
      <c r="J40" s="5"/>
    </row>
    <row r="41" spans="1:10" x14ac:dyDescent="0.25">
      <c r="A41" s="5"/>
      <c r="B41" s="5"/>
      <c r="C41" s="5"/>
      <c r="D41" s="5"/>
      <c r="E41" s="5"/>
      <c r="F41" s="5"/>
      <c r="G41" s="5"/>
      <c r="H41" s="5"/>
      <c r="I41" s="5"/>
      <c r="J41" s="5"/>
    </row>
    <row r="42" spans="1:10" x14ac:dyDescent="0.25">
      <c r="A42" s="5"/>
      <c r="B42" s="5"/>
      <c r="C42" s="5"/>
      <c r="D42" s="5"/>
      <c r="E42" s="5"/>
      <c r="F42" s="5"/>
      <c r="G42" s="5"/>
      <c r="H42" s="5"/>
      <c r="I42" s="5"/>
      <c r="J42" s="5"/>
    </row>
    <row r="43" spans="1:10" x14ac:dyDescent="0.25">
      <c r="A43" s="5"/>
      <c r="B43" s="5"/>
      <c r="C43" s="5"/>
      <c r="D43" s="5"/>
      <c r="E43" s="5"/>
      <c r="F43" s="5"/>
      <c r="G43" s="5"/>
      <c r="H43" s="5"/>
      <c r="I43" s="5"/>
      <c r="J43" s="5"/>
    </row>
    <row r="44" spans="1:10" x14ac:dyDescent="0.25">
      <c r="A44" s="5"/>
      <c r="B44" s="5"/>
      <c r="C44" s="5"/>
      <c r="D44" s="5"/>
      <c r="E44" s="5"/>
      <c r="F44" s="5"/>
      <c r="G44" s="5"/>
      <c r="H44" s="5"/>
      <c r="I44" s="5"/>
      <c r="J44" s="5"/>
    </row>
    <row r="45" spans="1:10" x14ac:dyDescent="0.25">
      <c r="A45" s="5"/>
      <c r="B45" s="5"/>
      <c r="C45" s="5"/>
      <c r="D45" s="5"/>
      <c r="E45" s="5"/>
      <c r="F45" s="5"/>
      <c r="G45" s="5"/>
      <c r="H45" s="5"/>
      <c r="I45" s="5"/>
      <c r="J45" s="5"/>
    </row>
    <row r="46" spans="1:10" x14ac:dyDescent="0.25">
      <c r="A46" s="5"/>
      <c r="B46" s="5"/>
      <c r="C46" s="5"/>
      <c r="D46" s="5"/>
      <c r="E46" s="5"/>
      <c r="F46" s="5"/>
      <c r="G46" s="5"/>
      <c r="H46" s="5"/>
      <c r="I46" s="5"/>
      <c r="J46" s="5"/>
    </row>
  </sheetData>
  <sheetProtection algorithmName="SHA-512" hashValue="JNgiFbpMMcDmezn3UN9qH1ce1ikDPyacqijPFZflFxSwSKG5DqK/2kPQfMZ7pUYXFgXZTSqgPNeBV/VwwogFBw==" saltValue="xmtGDhCYtIGIGDAI+uEPcQ==" spinCount="100000" sheet="1" formatCells="0" formatColumns="0" formatRows="0"/>
  <mergeCells count="11">
    <mergeCell ref="A28:J28"/>
    <mergeCell ref="A29:J29"/>
    <mergeCell ref="C23:E23"/>
    <mergeCell ref="C24:E24"/>
    <mergeCell ref="C25:E25"/>
    <mergeCell ref="C22:E22"/>
    <mergeCell ref="A4:J4"/>
    <mergeCell ref="A6:A7"/>
    <mergeCell ref="C19:E19"/>
    <mergeCell ref="C20:E20"/>
    <mergeCell ref="C21:E21"/>
  </mergeCells>
  <pageMargins left="0.7" right="0.7" top="0.75" bottom="0.75" header="0.3" footer="0.3"/>
  <pageSetup scale="71" orientation="landscape"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General</vt:lpstr>
      <vt:lpstr>Intro to SEFA</vt:lpstr>
      <vt:lpstr>Instructions</vt:lpstr>
      <vt:lpstr>Summary</vt:lpstr>
      <vt:lpstr>Totals by Scope and Component</vt:lpstr>
      <vt:lpstr>Energy &amp; Air 1</vt:lpstr>
      <vt:lpstr>Energy &amp; Air 2</vt:lpstr>
      <vt:lpstr>Energy &amp; Air 3</vt:lpstr>
      <vt:lpstr>Energy &amp; Air 4</vt:lpstr>
      <vt:lpstr>Energy &amp; Air 5</vt:lpstr>
      <vt:lpstr>Energy &amp; Air 6</vt:lpstr>
      <vt:lpstr>All Energy &amp; Air</vt:lpstr>
      <vt:lpstr>General!Print_Area</vt:lpstr>
      <vt:lpstr>Summary!Print_Area</vt:lpstr>
      <vt:lpstr>'Totals by Scope and Component'!Print_Area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Pavarini, Mike</dc:creator>
  <cp:lastModifiedBy>Sandra</cp:lastModifiedBy>
  <cp:lastPrinted>2014-08-06T19:38:01Z</cp:lastPrinted>
  <dcterms:created xsi:type="dcterms:W3CDTF">2006-09-16T00:00:00Z</dcterms:created>
  <dcterms:modified xsi:type="dcterms:W3CDTF">2019-11-27T10:08:20Z</dcterms:modified>
</cp:coreProperties>
</file>